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\\Ec01\技術部\技術二課\R5\35039、40 佐那河内・神山トンネル点検補修\作業中\12_数量計算書\"/>
    </mc:Choice>
  </mc:AlternateContent>
  <xr:revisionPtr revIDLastSave="0" documentId="13_ncr:1_{C2F3AA9E-A09A-465C-9F8A-A45019299A7B}" xr6:coauthVersionLast="47" xr6:coauthVersionMax="47" xr10:uidLastSave="{00000000-0000-0000-0000-000000000000}"/>
  <bookViews>
    <workbookView xWindow="-120" yWindow="-120" windowWidth="29040" windowHeight="15840" tabRatio="805" activeTab="4" xr2:uid="{00000000-000D-0000-FFFF-FFFF00000000}"/>
  </bookViews>
  <sheets>
    <sheet name="ガッター" sheetId="25" r:id="rId1"/>
    <sheet name="ガッター 断1" sheetId="70" r:id="rId2"/>
    <sheet name="ガッター 断2" sheetId="91" r:id="rId3"/>
    <sheet name="ガッター断3" sheetId="90" r:id="rId4"/>
    <sheet name="ガッター断4" sheetId="92" r:id="rId5"/>
  </sheets>
  <definedNames>
    <definedName name="_xlnm.Print_Area" localSheetId="0">ガッター!$J$3:$AG$44</definedName>
    <definedName name="_xlnm.Print_Area" localSheetId="1">'ガッター 断1'!$J$2:$V$44</definedName>
    <definedName name="_xlnm.Print_Area" localSheetId="2">'ガッター 断2'!$J$2:$V$44</definedName>
    <definedName name="_xlnm.Print_Area" localSheetId="3">ガッター断3!$J$2:$W$87</definedName>
    <definedName name="_xlnm.Print_Area" localSheetId="4">ガッター断4!$J$2:$W$87</definedName>
  </definedNames>
  <calcPr calcId="181029"/>
</workbook>
</file>

<file path=xl/calcChain.xml><?xml version="1.0" encoding="utf-8"?>
<calcChain xmlns="http://schemas.openxmlformats.org/spreadsheetml/2006/main">
  <c r="M8" i="70" l="1"/>
  <c r="L59" i="92"/>
  <c r="W58" i="92"/>
  <c r="V58" i="92"/>
  <c r="M58" i="92"/>
  <c r="W57" i="92"/>
  <c r="V57" i="92"/>
  <c r="M57" i="92"/>
  <c r="L55" i="92"/>
  <c r="W54" i="92"/>
  <c r="V54" i="92"/>
  <c r="M54" i="92"/>
  <c r="W53" i="92"/>
  <c r="V53" i="92"/>
  <c r="M53" i="92"/>
  <c r="W52" i="92"/>
  <c r="V52" i="92"/>
  <c r="M52" i="92"/>
  <c r="W51" i="92"/>
  <c r="V51" i="92"/>
  <c r="M51" i="92"/>
  <c r="W50" i="92"/>
  <c r="V50" i="92"/>
  <c r="M50" i="92"/>
  <c r="W49" i="92"/>
  <c r="V49" i="92"/>
  <c r="M49" i="92"/>
  <c r="H46" i="92"/>
  <c r="E46" i="92"/>
  <c r="B46" i="92"/>
  <c r="L27" i="92"/>
  <c r="W26" i="92"/>
  <c r="V26" i="92"/>
  <c r="P26" i="92"/>
  <c r="M26" i="92"/>
  <c r="W25" i="92"/>
  <c r="V25" i="92"/>
  <c r="P25" i="92"/>
  <c r="M25" i="92"/>
  <c r="W24" i="92"/>
  <c r="V24" i="92"/>
  <c r="P24" i="92"/>
  <c r="M24" i="92"/>
  <c r="W23" i="92"/>
  <c r="V23" i="92"/>
  <c r="P23" i="92"/>
  <c r="M23" i="92"/>
  <c r="W22" i="92"/>
  <c r="V22" i="92"/>
  <c r="P22" i="92"/>
  <c r="M22" i="92"/>
  <c r="W21" i="92"/>
  <c r="V21" i="92"/>
  <c r="P21" i="92"/>
  <c r="M21" i="92"/>
  <c r="W20" i="92"/>
  <c r="V20" i="92"/>
  <c r="P20" i="92"/>
  <c r="M20" i="92"/>
  <c r="W19" i="92"/>
  <c r="V19" i="92"/>
  <c r="P19" i="92"/>
  <c r="M19" i="92"/>
  <c r="W18" i="92"/>
  <c r="V18" i="92"/>
  <c r="P18" i="92"/>
  <c r="M18" i="92"/>
  <c r="W17" i="92"/>
  <c r="V17" i="92"/>
  <c r="P17" i="92"/>
  <c r="M17" i="92"/>
  <c r="W16" i="92"/>
  <c r="V16" i="92"/>
  <c r="P16" i="92"/>
  <c r="M16" i="92"/>
  <c r="W15" i="92"/>
  <c r="V15" i="92"/>
  <c r="P15" i="92"/>
  <c r="M15" i="92"/>
  <c r="W14" i="92"/>
  <c r="V14" i="92"/>
  <c r="P14" i="92"/>
  <c r="M14" i="92"/>
  <c r="W13" i="92"/>
  <c r="V13" i="92"/>
  <c r="P13" i="92"/>
  <c r="M13" i="92"/>
  <c r="W12" i="92"/>
  <c r="V12" i="92"/>
  <c r="P12" i="92"/>
  <c r="M12" i="92"/>
  <c r="W11" i="92"/>
  <c r="V11" i="92"/>
  <c r="P11" i="92"/>
  <c r="M11" i="92"/>
  <c r="W10" i="92"/>
  <c r="V10" i="92"/>
  <c r="P10" i="92"/>
  <c r="M10" i="92"/>
  <c r="W9" i="92"/>
  <c r="V9" i="92"/>
  <c r="P9" i="92"/>
  <c r="M9" i="92"/>
  <c r="W8" i="92"/>
  <c r="V8" i="92"/>
  <c r="P8" i="92"/>
  <c r="M8" i="92"/>
  <c r="H4" i="92"/>
  <c r="E4" i="92"/>
  <c r="B4" i="92"/>
  <c r="P9" i="90"/>
  <c r="P10" i="90"/>
  <c r="P11" i="90"/>
  <c r="P12" i="90"/>
  <c r="P13" i="90"/>
  <c r="P14" i="90"/>
  <c r="P15" i="90"/>
  <c r="P16" i="90"/>
  <c r="P17" i="90"/>
  <c r="P18" i="90"/>
  <c r="P19" i="90"/>
  <c r="P20" i="90"/>
  <c r="P21" i="90"/>
  <c r="P22" i="90"/>
  <c r="P23" i="90"/>
  <c r="P24" i="90"/>
  <c r="P25" i="90"/>
  <c r="P26" i="90"/>
  <c r="P8" i="90"/>
  <c r="M26" i="90"/>
  <c r="M10" i="90"/>
  <c r="M11" i="90"/>
  <c r="M12" i="90"/>
  <c r="M13" i="90"/>
  <c r="M14" i="90"/>
  <c r="M15" i="90"/>
  <c r="M16" i="90"/>
  <c r="M17" i="90"/>
  <c r="M18" i="90"/>
  <c r="M19" i="90"/>
  <c r="M20" i="90"/>
  <c r="M21" i="90"/>
  <c r="M22" i="90"/>
  <c r="M23" i="90"/>
  <c r="M24" i="90"/>
  <c r="M25" i="90"/>
  <c r="M9" i="90"/>
  <c r="M8" i="90"/>
  <c r="L27" i="90"/>
  <c r="W26" i="90"/>
  <c r="V26" i="90"/>
  <c r="W25" i="90"/>
  <c r="V25" i="90"/>
  <c r="W24" i="90"/>
  <c r="V24" i="90"/>
  <c r="W23" i="90"/>
  <c r="V23" i="90"/>
  <c r="W22" i="90"/>
  <c r="V22" i="90"/>
  <c r="W21" i="90"/>
  <c r="V21" i="90"/>
  <c r="W20" i="90"/>
  <c r="V20" i="90"/>
  <c r="W19" i="90"/>
  <c r="V19" i="90"/>
  <c r="W18" i="90"/>
  <c r="V18" i="90"/>
  <c r="W17" i="90"/>
  <c r="V17" i="90"/>
  <c r="W16" i="90"/>
  <c r="V16" i="90"/>
  <c r="W15" i="90"/>
  <c r="V15" i="90"/>
  <c r="W14" i="90"/>
  <c r="V14" i="90"/>
  <c r="W13" i="90"/>
  <c r="V13" i="90"/>
  <c r="L27" i="91"/>
  <c r="R29" i="91" s="1"/>
  <c r="V26" i="91"/>
  <c r="P26" i="91"/>
  <c r="M26" i="91"/>
  <c r="V25" i="91"/>
  <c r="P25" i="91"/>
  <c r="M25" i="91"/>
  <c r="V24" i="91"/>
  <c r="P24" i="91"/>
  <c r="M24" i="91"/>
  <c r="V23" i="91"/>
  <c r="P23" i="91"/>
  <c r="M23" i="91"/>
  <c r="V22" i="91"/>
  <c r="P22" i="91"/>
  <c r="M22" i="91"/>
  <c r="V21" i="91"/>
  <c r="P21" i="91"/>
  <c r="M21" i="91"/>
  <c r="V20" i="91"/>
  <c r="P20" i="91"/>
  <c r="M20" i="91"/>
  <c r="V19" i="91"/>
  <c r="P19" i="91"/>
  <c r="N19" i="91"/>
  <c r="O19" i="91" s="1"/>
  <c r="M19" i="91"/>
  <c r="V18" i="91"/>
  <c r="P18" i="91"/>
  <c r="M18" i="91"/>
  <c r="V17" i="91"/>
  <c r="P17" i="91"/>
  <c r="M17" i="91"/>
  <c r="V16" i="91"/>
  <c r="P16" i="91"/>
  <c r="Q17" i="91" s="1"/>
  <c r="R17" i="91" s="1"/>
  <c r="M16" i="91"/>
  <c r="V15" i="91"/>
  <c r="P15" i="91"/>
  <c r="M15" i="91"/>
  <c r="V14" i="91"/>
  <c r="P14" i="91"/>
  <c r="M14" i="91"/>
  <c r="V13" i="91"/>
  <c r="P13" i="91"/>
  <c r="M13" i="91"/>
  <c r="V12" i="91"/>
  <c r="P12" i="91"/>
  <c r="M12" i="91"/>
  <c r="N13" i="91" s="1"/>
  <c r="O13" i="91" s="1"/>
  <c r="V11" i="91"/>
  <c r="P11" i="91"/>
  <c r="Q11" i="91" s="1"/>
  <c r="R11" i="91" s="1"/>
  <c r="M11" i="91"/>
  <c r="N11" i="91" s="1"/>
  <c r="O11" i="91" s="1"/>
  <c r="V10" i="91"/>
  <c r="P10" i="91"/>
  <c r="M10" i="91"/>
  <c r="V9" i="91"/>
  <c r="P9" i="91"/>
  <c r="M9" i="91"/>
  <c r="N10" i="91" s="1"/>
  <c r="O10" i="91" s="1"/>
  <c r="V8" i="91"/>
  <c r="P8" i="91"/>
  <c r="M8" i="91"/>
  <c r="H4" i="91"/>
  <c r="E4" i="91"/>
  <c r="B4" i="91"/>
  <c r="P26" i="70"/>
  <c r="P25" i="70"/>
  <c r="P24" i="70"/>
  <c r="P23" i="70"/>
  <c r="P22" i="70"/>
  <c r="P21" i="70"/>
  <c r="P20" i="70"/>
  <c r="P19" i="70"/>
  <c r="P18" i="70"/>
  <c r="P17" i="70"/>
  <c r="P16" i="70"/>
  <c r="P15" i="70"/>
  <c r="P14" i="70"/>
  <c r="P13" i="70"/>
  <c r="P12" i="70"/>
  <c r="P11" i="70"/>
  <c r="P10" i="70"/>
  <c r="P9" i="70"/>
  <c r="P8" i="70"/>
  <c r="M26" i="70"/>
  <c r="M25" i="70"/>
  <c r="M24" i="70"/>
  <c r="M23" i="70"/>
  <c r="M22" i="70"/>
  <c r="M21" i="70"/>
  <c r="M20" i="70"/>
  <c r="M19" i="70"/>
  <c r="M18" i="70"/>
  <c r="M17" i="70"/>
  <c r="M16" i="70"/>
  <c r="M15" i="70"/>
  <c r="M14" i="70"/>
  <c r="M13" i="70"/>
  <c r="M12" i="70"/>
  <c r="M11" i="70"/>
  <c r="M10" i="70"/>
  <c r="M9" i="70"/>
  <c r="L27" i="70"/>
  <c r="V26" i="70"/>
  <c r="V25" i="70"/>
  <c r="V24" i="70"/>
  <c r="V23" i="70"/>
  <c r="V22" i="70"/>
  <c r="V21" i="70"/>
  <c r="V20" i="70"/>
  <c r="V19" i="70"/>
  <c r="V18" i="70"/>
  <c r="V17" i="70"/>
  <c r="V16" i="70"/>
  <c r="V15" i="70"/>
  <c r="V14" i="70"/>
  <c r="V13" i="70"/>
  <c r="V12" i="70"/>
  <c r="L59" i="90"/>
  <c r="W58" i="90"/>
  <c r="V58" i="90"/>
  <c r="M58" i="90"/>
  <c r="W57" i="90"/>
  <c r="V57" i="90"/>
  <c r="M57" i="90"/>
  <c r="L55" i="90"/>
  <c r="W54" i="90"/>
  <c r="V54" i="90"/>
  <c r="M54" i="90"/>
  <c r="W53" i="90"/>
  <c r="V53" i="90"/>
  <c r="M53" i="90"/>
  <c r="W52" i="90"/>
  <c r="V52" i="90"/>
  <c r="M52" i="90"/>
  <c r="W51" i="90"/>
  <c r="V51" i="90"/>
  <c r="M51" i="90"/>
  <c r="W50" i="90"/>
  <c r="V50" i="90"/>
  <c r="M50" i="90"/>
  <c r="W49" i="90"/>
  <c r="V49" i="90"/>
  <c r="M49" i="90"/>
  <c r="H46" i="90"/>
  <c r="E46" i="90"/>
  <c r="B46" i="90"/>
  <c r="W12" i="90"/>
  <c r="V12" i="90"/>
  <c r="W11" i="90"/>
  <c r="V11" i="90"/>
  <c r="W10" i="90"/>
  <c r="V10" i="90"/>
  <c r="W9" i="90"/>
  <c r="V9" i="90"/>
  <c r="W8" i="90"/>
  <c r="V8" i="90"/>
  <c r="H4" i="90"/>
  <c r="E4" i="90"/>
  <c r="B4" i="90"/>
  <c r="Q23" i="92" l="1"/>
  <c r="R23" i="92" s="1"/>
  <c r="L61" i="92"/>
  <c r="O62" i="92" s="1"/>
  <c r="Q10" i="92"/>
  <c r="R10" i="92" s="1"/>
  <c r="Q13" i="92"/>
  <c r="R13" i="92" s="1"/>
  <c r="Q16" i="92"/>
  <c r="R16" i="92" s="1"/>
  <c r="N51" i="92"/>
  <c r="O51" i="92" s="1"/>
  <c r="N54" i="92"/>
  <c r="O54" i="92" s="1"/>
  <c r="N9" i="92"/>
  <c r="O9" i="92" s="1"/>
  <c r="Q21" i="92"/>
  <c r="R21" i="92" s="1"/>
  <c r="N58" i="92"/>
  <c r="O58" i="92" s="1"/>
  <c r="O59" i="92" s="1"/>
  <c r="N19" i="92"/>
  <c r="O19" i="92" s="1"/>
  <c r="N22" i="92"/>
  <c r="O22" i="92" s="1"/>
  <c r="N53" i="92"/>
  <c r="O53" i="92" s="1"/>
  <c r="N52" i="92"/>
  <c r="O52" i="92" s="1"/>
  <c r="N11" i="92"/>
  <c r="O11" i="92" s="1"/>
  <c r="N17" i="92"/>
  <c r="O17" i="92" s="1"/>
  <c r="N50" i="92"/>
  <c r="O50" i="92" s="1"/>
  <c r="Q26" i="92"/>
  <c r="R26" i="92" s="1"/>
  <c r="N12" i="92"/>
  <c r="O12" i="92" s="1"/>
  <c r="N23" i="91"/>
  <c r="O23" i="91" s="1"/>
  <c r="Q22" i="91"/>
  <c r="R22" i="91" s="1"/>
  <c r="Q9" i="91"/>
  <c r="R9" i="91" s="1"/>
  <c r="Q23" i="91"/>
  <c r="R23" i="91" s="1"/>
  <c r="Q18" i="91"/>
  <c r="R18" i="91" s="1"/>
  <c r="N22" i="91"/>
  <c r="O22" i="91" s="1"/>
  <c r="N25" i="91"/>
  <c r="O25" i="91" s="1"/>
  <c r="Q10" i="91"/>
  <c r="R10" i="91" s="1"/>
  <c r="N14" i="91"/>
  <c r="O14" i="91" s="1"/>
  <c r="N17" i="91"/>
  <c r="O17" i="91" s="1"/>
  <c r="N18" i="91"/>
  <c r="O18" i="91" s="1"/>
  <c r="Q26" i="91"/>
  <c r="R26" i="91" s="1"/>
  <c r="Q20" i="92"/>
  <c r="R20" i="92" s="1"/>
  <c r="N26" i="92"/>
  <c r="O26" i="92" s="1"/>
  <c r="Q18" i="92"/>
  <c r="R18" i="92" s="1"/>
  <c r="Q9" i="92"/>
  <c r="R9" i="92" s="1"/>
  <c r="N21" i="92"/>
  <c r="O21" i="92" s="1"/>
  <c r="Q24" i="92"/>
  <c r="R24" i="92" s="1"/>
  <c r="N24" i="92"/>
  <c r="O24" i="92" s="1"/>
  <c r="N13" i="92"/>
  <c r="O13" i="92" s="1"/>
  <c r="N16" i="92"/>
  <c r="O16" i="92" s="1"/>
  <c r="Q15" i="92"/>
  <c r="R15" i="92" s="1"/>
  <c r="N10" i="92"/>
  <c r="O10" i="92" s="1"/>
  <c r="Q11" i="92"/>
  <c r="R11" i="92" s="1"/>
  <c r="N14" i="92"/>
  <c r="O14" i="92" s="1"/>
  <c r="Q19" i="92"/>
  <c r="R19" i="92" s="1"/>
  <c r="N25" i="92"/>
  <c r="O25" i="92" s="1"/>
  <c r="Q14" i="92"/>
  <c r="R14" i="92" s="1"/>
  <c r="Q22" i="92"/>
  <c r="R22" i="92" s="1"/>
  <c r="Q17" i="92"/>
  <c r="R17" i="92" s="1"/>
  <c r="N20" i="92"/>
  <c r="O20" i="92" s="1"/>
  <c r="Q25" i="92"/>
  <c r="R25" i="92" s="1"/>
  <c r="N15" i="92"/>
  <c r="O15" i="92" s="1"/>
  <c r="N23" i="92"/>
  <c r="O23" i="92" s="1"/>
  <c r="Q12" i="92"/>
  <c r="R12" i="92" s="1"/>
  <c r="N18" i="92"/>
  <c r="O18" i="92" s="1"/>
  <c r="Q25" i="90"/>
  <c r="R25" i="90" s="1"/>
  <c r="N26" i="90"/>
  <c r="O26" i="90" s="1"/>
  <c r="Q26" i="90"/>
  <c r="R26" i="90" s="1"/>
  <c r="N22" i="90"/>
  <c r="O22" i="90" s="1"/>
  <c r="N25" i="90"/>
  <c r="O25" i="90" s="1"/>
  <c r="Q24" i="90"/>
  <c r="R24" i="90" s="1"/>
  <c r="N24" i="90"/>
  <c r="O24" i="90" s="1"/>
  <c r="N23" i="90"/>
  <c r="O23" i="90" s="1"/>
  <c r="Q23" i="90"/>
  <c r="R23" i="90" s="1"/>
  <c r="Q22" i="90"/>
  <c r="R22" i="90" s="1"/>
  <c r="Q21" i="90"/>
  <c r="R21" i="90" s="1"/>
  <c r="N19" i="90"/>
  <c r="O19" i="90" s="1"/>
  <c r="N21" i="90"/>
  <c r="O21" i="90" s="1"/>
  <c r="Q20" i="90"/>
  <c r="R20" i="90" s="1"/>
  <c r="Q18" i="90"/>
  <c r="R18" i="90" s="1"/>
  <c r="N15" i="90"/>
  <c r="O15" i="90" s="1"/>
  <c r="N13" i="90"/>
  <c r="O13" i="90" s="1"/>
  <c r="N20" i="90"/>
  <c r="O20" i="90" s="1"/>
  <c r="Q19" i="90"/>
  <c r="R19" i="90" s="1"/>
  <c r="N17" i="90"/>
  <c r="O17" i="90" s="1"/>
  <c r="Q15" i="90"/>
  <c r="R15" i="90" s="1"/>
  <c r="N18" i="90"/>
  <c r="O18" i="90" s="1"/>
  <c r="Q17" i="90"/>
  <c r="R17" i="90" s="1"/>
  <c r="N14" i="90"/>
  <c r="O14" i="90" s="1"/>
  <c r="N58" i="90"/>
  <c r="O58" i="90" s="1"/>
  <c r="O59" i="90" s="1"/>
  <c r="N52" i="90"/>
  <c r="O52" i="90" s="1"/>
  <c r="N16" i="90"/>
  <c r="O16" i="90" s="1"/>
  <c r="Q16" i="90"/>
  <c r="R16" i="90" s="1"/>
  <c r="N50" i="90"/>
  <c r="O50" i="90" s="1"/>
  <c r="N11" i="90"/>
  <c r="O11" i="90" s="1"/>
  <c r="Q14" i="90"/>
  <c r="R14" i="90" s="1"/>
  <c r="Q13" i="90"/>
  <c r="R13" i="90" s="1"/>
  <c r="Q11" i="90"/>
  <c r="R11" i="90" s="1"/>
  <c r="Q10" i="90"/>
  <c r="R10" i="90" s="1"/>
  <c r="N51" i="90"/>
  <c r="O51" i="90" s="1"/>
  <c r="N9" i="90"/>
  <c r="O9" i="90" s="1"/>
  <c r="Q9" i="90"/>
  <c r="R9" i="90" s="1"/>
  <c r="N12" i="90"/>
  <c r="O12" i="90" s="1"/>
  <c r="N53" i="90"/>
  <c r="O53" i="90" s="1"/>
  <c r="Q12" i="90"/>
  <c r="R12" i="90" s="1"/>
  <c r="N10" i="90"/>
  <c r="O10" i="90" s="1"/>
  <c r="N54" i="90"/>
  <c r="O54" i="90" s="1"/>
  <c r="L61" i="90"/>
  <c r="O62" i="90" s="1"/>
  <c r="Q16" i="91"/>
  <c r="R16" i="91" s="1"/>
  <c r="N26" i="91"/>
  <c r="O26" i="91" s="1"/>
  <c r="N15" i="91"/>
  <c r="O15" i="91" s="1"/>
  <c r="N20" i="91"/>
  <c r="O20" i="91" s="1"/>
  <c r="Q12" i="91"/>
  <c r="R12" i="91" s="1"/>
  <c r="Q24" i="91"/>
  <c r="R24" i="91" s="1"/>
  <c r="Q14" i="91"/>
  <c r="R14" i="91" s="1"/>
  <c r="N9" i="91"/>
  <c r="O9" i="91" s="1"/>
  <c r="N16" i="91"/>
  <c r="O16" i="91" s="1"/>
  <c r="N21" i="91"/>
  <c r="O21" i="91" s="1"/>
  <c r="N12" i="91"/>
  <c r="O12" i="91" s="1"/>
  <c r="Q20" i="91"/>
  <c r="R20" i="91" s="1"/>
  <c r="N24" i="91"/>
  <c r="O24" i="91" s="1"/>
  <c r="Q15" i="91"/>
  <c r="R15" i="91" s="1"/>
  <c r="Q21" i="91"/>
  <c r="R21" i="91" s="1"/>
  <c r="Q13" i="91"/>
  <c r="R13" i="91" s="1"/>
  <c r="Q19" i="91"/>
  <c r="R19" i="91" s="1"/>
  <c r="Q25" i="91"/>
  <c r="R25" i="91" s="1"/>
  <c r="Q26" i="70"/>
  <c r="R26" i="70" s="1"/>
  <c r="N26" i="70"/>
  <c r="O26" i="70" s="1"/>
  <c r="Q25" i="70"/>
  <c r="R25" i="70" s="1"/>
  <c r="N25" i="70"/>
  <c r="O25" i="70" s="1"/>
  <c r="N24" i="70"/>
  <c r="O24" i="70" s="1"/>
  <c r="Q24" i="70"/>
  <c r="R24" i="70" s="1"/>
  <c r="N23" i="70"/>
  <c r="O23" i="70" s="1"/>
  <c r="Q22" i="70"/>
  <c r="R22" i="70" s="1"/>
  <c r="N19" i="70"/>
  <c r="O19" i="70" s="1"/>
  <c r="N22" i="70"/>
  <c r="O22" i="70" s="1"/>
  <c r="Q23" i="70"/>
  <c r="R23" i="70" s="1"/>
  <c r="N20" i="70"/>
  <c r="O20" i="70" s="1"/>
  <c r="Q20" i="70"/>
  <c r="R20" i="70" s="1"/>
  <c r="Q17" i="70"/>
  <c r="R17" i="70" s="1"/>
  <c r="N21" i="70"/>
  <c r="O21" i="70" s="1"/>
  <c r="Q21" i="70"/>
  <c r="R21" i="70" s="1"/>
  <c r="Q19" i="70"/>
  <c r="R19" i="70" s="1"/>
  <c r="N18" i="70"/>
  <c r="O18" i="70" s="1"/>
  <c r="Q15" i="70"/>
  <c r="R15" i="70" s="1"/>
  <c r="N17" i="70"/>
  <c r="O17" i="70" s="1"/>
  <c r="Q18" i="70"/>
  <c r="R18" i="70" s="1"/>
  <c r="N16" i="70"/>
  <c r="O16" i="70" s="1"/>
  <c r="N15" i="70"/>
  <c r="O15" i="70" s="1"/>
  <c r="Q16" i="70"/>
  <c r="R16" i="70" s="1"/>
  <c r="Q14" i="70"/>
  <c r="R14" i="70" s="1"/>
  <c r="N14" i="70"/>
  <c r="O14" i="70" s="1"/>
  <c r="Q13" i="70"/>
  <c r="R13" i="70" s="1"/>
  <c r="N13" i="70"/>
  <c r="O13" i="70" s="1"/>
  <c r="O55" i="92" l="1"/>
  <c r="O61" i="92" s="1"/>
  <c r="N62" i="92" s="1"/>
  <c r="N63" i="92" s="1"/>
  <c r="R27" i="90"/>
  <c r="O27" i="91"/>
  <c r="O27" i="92"/>
  <c r="R27" i="92"/>
  <c r="O27" i="90"/>
  <c r="O55" i="90"/>
  <c r="O61" i="90" s="1"/>
  <c r="N62" i="90" s="1"/>
  <c r="N63" i="90" s="1"/>
  <c r="R27" i="91"/>
  <c r="Q29" i="91" s="1"/>
  <c r="Q30" i="91" s="1"/>
  <c r="AF26" i="25" l="1"/>
  <c r="U26" i="25"/>
  <c r="U27" i="25" s="1"/>
  <c r="V10" i="70"/>
  <c r="V11" i="70"/>
  <c r="Q12" i="70"/>
  <c r="R12" i="70" s="1"/>
  <c r="N12" i="70"/>
  <c r="O12" i="70" s="1"/>
  <c r="V9" i="70"/>
  <c r="V8" i="70"/>
  <c r="H4" i="70"/>
  <c r="E4" i="70"/>
  <c r="B4" i="70"/>
  <c r="AF27" i="25" l="1"/>
  <c r="AF29" i="25"/>
  <c r="Q11" i="70"/>
  <c r="R11" i="70" s="1"/>
  <c r="N10" i="70"/>
  <c r="O10" i="70" s="1"/>
  <c r="N11" i="70"/>
  <c r="O11" i="70" s="1"/>
  <c r="Q10" i="70"/>
  <c r="R10" i="70" s="1"/>
  <c r="R29" i="70"/>
  <c r="N9" i="70"/>
  <c r="O9" i="70" s="1"/>
  <c r="Q9" i="70"/>
  <c r="R9" i="70" s="1"/>
  <c r="AF30" i="25" l="1"/>
  <c r="Q30" i="25"/>
  <c r="O27" i="70"/>
  <c r="R27" i="70"/>
  <c r="W7" i="25"/>
  <c r="S7" i="25"/>
  <c r="P7" i="25"/>
  <c r="N7" i="25"/>
  <c r="U28" i="25" l="1"/>
  <c r="AF28" i="25"/>
  <c r="Q29" i="70"/>
  <c r="Q30" i="70" s="1"/>
  <c r="Q22" i="25" s="1"/>
  <c r="Z8" i="25" l="1"/>
  <c r="W8" i="25"/>
  <c r="S8" i="25"/>
  <c r="P8" i="25"/>
  <c r="N8" i="25"/>
  <c r="Z7" i="25"/>
  <c r="K22" i="25" l="1"/>
  <c r="Z20" i="25"/>
  <c r="W20" i="25"/>
  <c r="S20" i="25"/>
  <c r="P20" i="25"/>
  <c r="N20" i="25"/>
  <c r="G20" i="25"/>
  <c r="AC7" i="25" s="1"/>
  <c r="Z19" i="25"/>
  <c r="W19" i="25"/>
  <c r="S19" i="25"/>
  <c r="P19" i="25"/>
  <c r="N19" i="25"/>
  <c r="Z18" i="25"/>
  <c r="W18" i="25"/>
  <c r="S18" i="25"/>
  <c r="P18" i="25"/>
  <c r="N18" i="25"/>
  <c r="AC17" i="25"/>
  <c r="Z17" i="25"/>
  <c r="W17" i="25"/>
  <c r="S17" i="25"/>
  <c r="P17" i="25"/>
  <c r="N17" i="25"/>
  <c r="AC16" i="25"/>
  <c r="Z16" i="25"/>
  <c r="W16" i="25"/>
  <c r="S16" i="25"/>
  <c r="P16" i="25"/>
  <c r="N16" i="25"/>
  <c r="AC15" i="25"/>
  <c r="Z15" i="25"/>
  <c r="W15" i="25"/>
  <c r="S15" i="25"/>
  <c r="P15" i="25"/>
  <c r="N15" i="25"/>
  <c r="AC14" i="25"/>
  <c r="Z14" i="25"/>
  <c r="W14" i="25"/>
  <c r="S14" i="25"/>
  <c r="P14" i="25"/>
  <c r="N14" i="25"/>
  <c r="AC13" i="25"/>
  <c r="Z13" i="25"/>
  <c r="W13" i="25"/>
  <c r="S13" i="25"/>
  <c r="P13" i="25"/>
  <c r="N13" i="25"/>
  <c r="AC12" i="25"/>
  <c r="Z12" i="25"/>
  <c r="W12" i="25"/>
  <c r="S12" i="25"/>
  <c r="P12" i="25"/>
  <c r="N12" i="25"/>
  <c r="AC11" i="25"/>
  <c r="Z11" i="25"/>
  <c r="W11" i="25"/>
  <c r="S11" i="25"/>
  <c r="P11" i="25"/>
  <c r="N11" i="25"/>
  <c r="AC10" i="25"/>
  <c r="Z10" i="25"/>
  <c r="W10" i="25"/>
  <c r="S10" i="25"/>
  <c r="P10" i="25"/>
  <c r="N10" i="25"/>
  <c r="AC9" i="25"/>
  <c r="Z9" i="25"/>
  <c r="W9" i="25"/>
  <c r="S9" i="25"/>
  <c r="P9" i="25"/>
  <c r="N9" i="25"/>
  <c r="AC6" i="25"/>
  <c r="Z6" i="25"/>
  <c r="W6" i="25"/>
  <c r="S6" i="25"/>
  <c r="P6" i="25"/>
  <c r="N6" i="25"/>
  <c r="AC5" i="25"/>
  <c r="Z5" i="25"/>
  <c r="W5" i="25"/>
  <c r="S5" i="25"/>
  <c r="P5" i="25"/>
  <c r="N5" i="25"/>
  <c r="AC3" i="25"/>
  <c r="P3" i="25"/>
  <c r="AC8" i="25" l="1"/>
</calcChain>
</file>

<file path=xl/sharedStrings.xml><?xml version="1.0" encoding="utf-8"?>
<sst xmlns="http://schemas.openxmlformats.org/spreadsheetml/2006/main" count="268" uniqueCount="67">
  <si>
    <t>単位</t>
    <rPh sb="0" eb="2">
      <t>タンイ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</si>
  <si>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</si>
  <si>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</si>
  <si>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名　　称</t>
    <rPh sb="0" eb="1">
      <t>ナ</t>
    </rPh>
    <rPh sb="3" eb="4">
      <t>ショウ</t>
    </rPh>
    <phoneticPr fontId="2"/>
  </si>
  <si>
    <t>規　　格</t>
    <rPh sb="0" eb="1">
      <t>タダシ</t>
    </rPh>
    <rPh sb="3" eb="4">
      <t>カク</t>
    </rPh>
    <phoneticPr fontId="2"/>
  </si>
  <si>
    <t>算　　　　　　　　　式</t>
    <rPh sb="0" eb="1">
      <t>ザン</t>
    </rPh>
    <rPh sb="10" eb="11">
      <t>シキ</t>
    </rPh>
    <phoneticPr fontId="2"/>
  </si>
  <si>
    <t>第　　　号　計算書</t>
    <rPh sb="0" eb="1">
      <t>ダイ</t>
    </rPh>
    <rPh sb="4" eb="5">
      <t>ゴウ</t>
    </rPh>
    <rPh sb="6" eb="9">
      <t>ケイサンショ</t>
    </rPh>
    <phoneticPr fontId="2"/>
  </si>
  <si>
    <t>コンクリート</t>
    <phoneticPr fontId="2"/>
  </si>
  <si>
    <t>m3</t>
    <phoneticPr fontId="2"/>
  </si>
  <si>
    <t>名称</t>
    <rPh sb="0" eb="2">
      <t>メイショウ</t>
    </rPh>
    <phoneticPr fontId="2"/>
  </si>
  <si>
    <t>位　　　　　　置</t>
    <rPh sb="0" eb="1">
      <t>クライ</t>
    </rPh>
    <rPh sb="7" eb="8">
      <t>オキ</t>
    </rPh>
    <phoneticPr fontId="2"/>
  </si>
  <si>
    <t>延長</t>
    <rPh sb="0" eb="2">
      <t>エンチョウ</t>
    </rPh>
    <phoneticPr fontId="2"/>
  </si>
  <si>
    <t>摘要</t>
    <rPh sb="0" eb="2">
      <t>テキヨウ</t>
    </rPh>
    <phoneticPr fontId="2"/>
  </si>
  <si>
    <t>工種</t>
    <rPh sb="0" eb="2">
      <t>コウシュ</t>
    </rPh>
    <phoneticPr fontId="2"/>
  </si>
  <si>
    <t>断面</t>
    <rPh sb="0" eb="2">
      <t>ダンメン</t>
    </rPh>
    <phoneticPr fontId="2"/>
  </si>
  <si>
    <t>測点</t>
    <rPh sb="0" eb="2">
      <t>ソクテン</t>
    </rPh>
    <phoneticPr fontId="2"/>
  </si>
  <si>
    <t>平均</t>
    <rPh sb="0" eb="2">
      <t>ヘイキン</t>
    </rPh>
    <phoneticPr fontId="2"/>
  </si>
  <si>
    <t>数量</t>
    <rPh sb="0" eb="2">
      <t>スウリョウ</t>
    </rPh>
    <phoneticPr fontId="2"/>
  </si>
  <si>
    <t>追加距離</t>
    <rPh sb="0" eb="2">
      <t>ツイカ</t>
    </rPh>
    <rPh sb="2" eb="4">
      <t>キョリ</t>
    </rPh>
    <phoneticPr fontId="2"/>
  </si>
  <si>
    <t>～</t>
    <phoneticPr fontId="2"/>
  </si>
  <si>
    <t>m</t>
    <phoneticPr fontId="2"/>
  </si>
  <si>
    <t>測点</t>
    <rPh sb="0" eb="1">
      <t>ソク</t>
    </rPh>
    <rPh sb="1" eb="2">
      <t>テン</t>
    </rPh>
    <phoneticPr fontId="2"/>
  </si>
  <si>
    <t>m2</t>
    <phoneticPr fontId="2"/>
  </si>
  <si>
    <t>距離(m)</t>
    <rPh sb="0" eb="2">
      <t>キョリ</t>
    </rPh>
    <phoneticPr fontId="2"/>
  </si>
  <si>
    <t>算式 ：</t>
    <rPh sb="0" eb="2">
      <t>サンシキ</t>
    </rPh>
    <phoneticPr fontId="2"/>
  </si>
  <si>
    <t>H</t>
    <phoneticPr fontId="2"/>
  </si>
  <si>
    <t>型枠</t>
    <rPh sb="0" eb="2">
      <t>カタワク</t>
    </rPh>
    <phoneticPr fontId="2"/>
  </si>
  <si>
    <t>変数1</t>
    <rPh sb="0" eb="2">
      <t>ヘンスウ</t>
    </rPh>
    <phoneticPr fontId="2"/>
  </si>
  <si>
    <t>変数2</t>
    <rPh sb="0" eb="2">
      <t>ヘンスウ</t>
    </rPh>
    <phoneticPr fontId="2"/>
  </si>
  <si>
    <t>桁</t>
    <rPh sb="0" eb="1">
      <t>ケタ</t>
    </rPh>
    <phoneticPr fontId="2"/>
  </si>
  <si>
    <t>変数</t>
    <rPh sb="0" eb="2">
      <t>ヘンスウ</t>
    </rPh>
    <phoneticPr fontId="2"/>
  </si>
  <si>
    <t>　第　　　号　計算書</t>
    <rPh sb="1" eb="2">
      <t>ダイ</t>
    </rPh>
    <rPh sb="5" eb="6">
      <t>ゴウ</t>
    </rPh>
    <rPh sb="7" eb="10">
      <t>ケイサンショ</t>
    </rPh>
    <phoneticPr fontId="2"/>
  </si>
  <si>
    <r>
      <t xml:space="preserve">計算桁設定
</t>
    </r>
    <r>
      <rPr>
        <sz val="7"/>
        <rFont val="ＭＳ Ｐゴシック"/>
        <family val="3"/>
        <charset val="128"/>
      </rPr>
      <t>(表示桁は書式設定で)</t>
    </r>
    <rPh sb="0" eb="2">
      <t>ケイサン</t>
    </rPh>
    <rPh sb="2" eb="3">
      <t>ケタ</t>
    </rPh>
    <rPh sb="3" eb="5">
      <t>セッテイ</t>
    </rPh>
    <rPh sb="7" eb="9">
      <t>ヒョウジ</t>
    </rPh>
    <rPh sb="9" eb="10">
      <t>ケタ</t>
    </rPh>
    <rPh sb="11" eb="15">
      <t>ショシキセッテイ</t>
    </rPh>
    <phoneticPr fontId="2"/>
  </si>
  <si>
    <t>(1.0m当たり)</t>
    <rPh sb="5" eb="6">
      <t>ア</t>
    </rPh>
    <phoneticPr fontId="2"/>
  </si>
  <si>
    <t>18-8-40,W/C≦60%</t>
    <phoneticPr fontId="2"/>
  </si>
  <si>
    <t>排水構造物工</t>
    <rPh sb="0" eb="5">
      <t>ハイスイコウゾウブツ</t>
    </rPh>
    <rPh sb="5" eb="6">
      <t>コウ</t>
    </rPh>
    <phoneticPr fontId="2"/>
  </si>
  <si>
    <t>ガッター</t>
    <phoneticPr fontId="2"/>
  </si>
  <si>
    <t>一般(鉄筋・無筋)</t>
    <rPh sb="0" eb="2">
      <t>イッパン</t>
    </rPh>
    <rPh sb="3" eb="5">
      <t>テッキン</t>
    </rPh>
    <rPh sb="6" eb="8">
      <t>ムキン</t>
    </rPh>
    <phoneticPr fontId="2"/>
  </si>
  <si>
    <t>(1.0式当たり)</t>
    <rPh sb="4" eb="5">
      <t>シキ</t>
    </rPh>
    <rPh sb="5" eb="6">
      <t>ア</t>
    </rPh>
    <phoneticPr fontId="2"/>
  </si>
  <si>
    <t>側面投影面積</t>
    <rPh sb="0" eb="2">
      <t>ソクメン</t>
    </rPh>
    <rPh sb="2" eb="4">
      <t>トウエイ</t>
    </rPh>
    <rPh sb="4" eb="6">
      <t>メンセキ</t>
    </rPh>
    <phoneticPr fontId="2"/>
  </si>
  <si>
    <t>=</t>
    <phoneticPr fontId="2"/>
  </si>
  <si>
    <t>(左側)</t>
    <rPh sb="1" eb="3">
      <t>ヒダリガワ</t>
    </rPh>
    <phoneticPr fontId="2"/>
  </si>
  <si>
    <t>断面計算書より</t>
    <rPh sb="0" eb="2">
      <t>ダンメン</t>
    </rPh>
    <rPh sb="2" eb="4">
      <t>ケイサン</t>
    </rPh>
    <rPh sb="4" eb="5">
      <t>ショ</t>
    </rPh>
    <phoneticPr fontId="2"/>
  </si>
  <si>
    <t>W</t>
    <phoneticPr fontId="2"/>
  </si>
  <si>
    <t>平均H=</t>
    <rPh sb="0" eb="2">
      <t>ヘイキン</t>
    </rPh>
    <phoneticPr fontId="2"/>
  </si>
  <si>
    <t>(右側)</t>
    <rPh sb="1" eb="2">
      <t>ミギ</t>
    </rPh>
    <rPh sb="2" eb="3">
      <t>ガワ</t>
    </rPh>
    <phoneticPr fontId="2"/>
  </si>
  <si>
    <t>ガッター数量計算書</t>
    <phoneticPr fontId="2"/>
  </si>
  <si>
    <t>h</t>
    <phoneticPr fontId="2"/>
  </si>
  <si>
    <t>2H+0.100</t>
    <phoneticPr fontId="2"/>
  </si>
  <si>
    <t>H+0.100</t>
    <phoneticPr fontId="2"/>
  </si>
  <si>
    <t>(左側)</t>
    <rPh sb="1" eb="3">
      <t>ヒダリガワ</t>
    </rPh>
    <phoneticPr fontId="2"/>
  </si>
  <si>
    <t>(右側)</t>
    <rPh sb="1" eb="2">
      <t>ミギ</t>
    </rPh>
    <rPh sb="2" eb="3">
      <t>ガワ</t>
    </rPh>
    <phoneticPr fontId="2"/>
  </si>
  <si>
    <t>舗装版切断工</t>
    <rPh sb="0" eb="6">
      <t>ホソウバンセツダンコウ</t>
    </rPh>
    <phoneticPr fontId="2"/>
  </si>
  <si>
    <t>構造物とりこわし工</t>
    <rPh sb="0" eb="3">
      <t>コウゾウブツ</t>
    </rPh>
    <rPh sb="8" eb="9">
      <t>コウ</t>
    </rPh>
    <phoneticPr fontId="2"/>
  </si>
  <si>
    <t>コンクリート舗装版
15cm以下</t>
    <rPh sb="6" eb="8">
      <t>ホソウ</t>
    </rPh>
    <rPh sb="8" eb="9">
      <t>バン</t>
    </rPh>
    <rPh sb="14" eb="16">
      <t>イカ</t>
    </rPh>
    <phoneticPr fontId="2"/>
  </si>
  <si>
    <t>無筋、人力</t>
    <rPh sb="0" eb="2">
      <t>ムキン</t>
    </rPh>
    <rPh sb="3" eb="5">
      <t>ジンリキ</t>
    </rPh>
    <phoneticPr fontId="2"/>
  </si>
  <si>
    <t>0.100W+0.100H+0.010</t>
    <phoneticPr fontId="2"/>
  </si>
  <si>
    <t>(右側)</t>
    <rPh sb="1" eb="3">
      <t>ミギガワ</t>
    </rPh>
    <phoneticPr fontId="2"/>
  </si>
  <si>
    <t>殻運搬・処分</t>
    <rPh sb="0" eb="1">
      <t>ガラ</t>
    </rPh>
    <rPh sb="1" eb="3">
      <t>ウンパン</t>
    </rPh>
    <rPh sb="4" eb="6">
      <t>ショブン</t>
    </rPh>
    <phoneticPr fontId="2"/>
  </si>
  <si>
    <t>無筋、人力積込</t>
    <rPh sb="0" eb="2">
      <t>ムキン</t>
    </rPh>
    <rPh sb="3" eb="5">
      <t>ジンリキ</t>
    </rPh>
    <rPh sb="5" eb="6">
      <t>ツ</t>
    </rPh>
    <rPh sb="6" eb="7">
      <t>コ</t>
    </rPh>
    <phoneticPr fontId="2"/>
  </si>
  <si>
    <t>構造物とりこわし工と同等</t>
    <rPh sb="0" eb="3">
      <t>コウゾウブツ</t>
    </rPh>
    <rPh sb="8" eb="9">
      <t>コウ</t>
    </rPh>
    <rPh sb="10" eb="12">
      <t>ドウトウ</t>
    </rPh>
    <phoneticPr fontId="2"/>
  </si>
  <si>
    <t>0.100*W+(H+0.100)*0.100</t>
    <phoneticPr fontId="2"/>
  </si>
  <si>
    <t>=0.100W+0.100H+0.010</t>
    <phoneticPr fontId="2"/>
  </si>
  <si>
    <t>2*H+0.100=2H+0.100</t>
    <phoneticPr fontId="2"/>
  </si>
  <si>
    <t>コンクリート舗装版
15cmを超え30cm以下</t>
    <rPh sb="6" eb="8">
      <t>ホソウ</t>
    </rPh>
    <rPh sb="8" eb="9">
      <t>バン</t>
    </rPh>
    <rPh sb="15" eb="16">
      <t>コ</t>
    </rPh>
    <rPh sb="21" eb="23">
      <t>イカ</t>
    </rPh>
    <phoneticPr fontId="2"/>
  </si>
  <si>
    <t>1.000*180.0</t>
    <phoneticPr fontId="2"/>
  </si>
  <si>
    <t>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</si>
</sst>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76" formatCode="0.000"/>
    <numFmt numFmtId="177" formatCode="0.000_);[Red]\(0.000\)"/>
    <numFmt numFmtId="178" formatCode="0.000_ "/>
    <numFmt numFmtId="179" formatCode="&quot;No.&quot;?0;&quot;No.&quot;\-?0"/>
    <numFmt numFmtId="180" formatCode="&quot;+　&quot;0.000_ "/>
    <numFmt numFmtId="181" formatCode="0.0_);[Red]\(0.0\)"/>
    <numFmt numFmtId="182" formatCode="&quot;No.&quot;??"/>
    <numFmt numFmtId="183" formatCode="&quot; + &quot;??.000"/>
    <numFmt numFmtId="184" formatCode="??&quot;桁&quot;"/>
    <numFmt numFmtId="185" formatCode="&quot;No.&quot;?0"/>
    <numFmt numFmtId="186" formatCode="&quot;No.&quot;??0"/>
    <numFmt numFmtId="187" formatCode="&quot;+ &quot;?0.00"/>
    <numFmt numFmtId="188" formatCode="0.00_ "/>
    <numFmt numFmtId="189" formatCode="&quot;単位：&quot;@"/>
    <numFmt numFmtId="190" formatCode="0.0000_ "/>
    <numFmt numFmtId="191" formatCode="0.0_ "/>
    <numFmt numFmtId="192" formatCode="0&quot; 桁&quot;"/>
    <numFmt numFmtId="193" formatCode="0&quot;桁&quot;;;&quot;桁止&quot;"/>
    <numFmt numFmtId="194" formatCode="0.0"/>
    <numFmt numFmtId="195" formatCode="&quot;/ &quot;0.00"/>
    <numFmt numFmtId="196" formatCode="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color rgb="FFFF00FF"/>
      <name val="ＭＳ Ｐゴシック"/>
      <family val="3"/>
      <charset val="128"/>
    </font>
    <font>
      <sz val="10"/>
      <color rgb="FFFF00FF"/>
      <name val="ＭＳ Ｐゴシック"/>
      <family val="3"/>
      <charset val="128"/>
    </font>
    <font>
      <sz val="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distributed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distributed" justifyLastLine="1"/>
    </xf>
    <xf numFmtId="0" fontId="0" fillId="0" borderId="9" xfId="0" applyBorder="1"/>
    <xf numFmtId="176" fontId="0" fillId="0" borderId="0" xfId="0" applyNumberFormat="1"/>
    <xf numFmtId="0" fontId="0" fillId="0" borderId="10" xfId="0" applyBorder="1" applyAlignment="1">
      <alignment horizontal="distributed"/>
    </xf>
    <xf numFmtId="0" fontId="0" fillId="0" borderId="11" xfId="0" applyBorder="1"/>
    <xf numFmtId="0" fontId="0" fillId="0" borderId="12" xfId="0" applyBorder="1"/>
    <xf numFmtId="179" fontId="1" fillId="0" borderId="10" xfId="0" applyNumberFormat="1" applyFont="1" applyBorder="1" applyAlignment="1">
      <alignment shrinkToFit="1"/>
    </xf>
    <xf numFmtId="0" fontId="1" fillId="0" borderId="10" xfId="0" applyFont="1" applyBorder="1"/>
    <xf numFmtId="0" fontId="1" fillId="0" borderId="12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0" fillId="0" borderId="13" xfId="0" applyBorder="1"/>
    <xf numFmtId="0" fontId="0" fillId="0" borderId="0" xfId="0" applyAlignment="1">
      <alignment horizontal="distributed"/>
    </xf>
    <xf numFmtId="179" fontId="1" fillId="0" borderId="0" xfId="0" applyNumberFormat="1" applyFont="1" applyAlignment="1">
      <alignment shrinkToFit="1"/>
    </xf>
    <xf numFmtId="0" fontId="1" fillId="0" borderId="0" xfId="0" applyFont="1"/>
    <xf numFmtId="0" fontId="1" fillId="0" borderId="0" xfId="0" applyFont="1" applyAlignment="1">
      <alignment horizontal="center"/>
    </xf>
    <xf numFmtId="181" fontId="1" fillId="0" borderId="0" xfId="0" applyNumberFormat="1" applyFont="1"/>
    <xf numFmtId="178" fontId="1" fillId="0" borderId="0" xfId="0" applyNumberFormat="1" applyFont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distributed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178" fontId="0" fillId="0" borderId="0" xfId="0" applyNumberFormat="1"/>
    <xf numFmtId="0" fontId="0" fillId="0" borderId="19" xfId="0" applyBorder="1"/>
    <xf numFmtId="0" fontId="0" fillId="0" borderId="20" xfId="0" applyBorder="1" applyAlignment="1">
      <alignment horizontal="distributed"/>
    </xf>
    <xf numFmtId="0" fontId="0" fillId="0" borderId="20" xfId="0" applyBorder="1"/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0" fillId="0" borderId="21" xfId="0" applyBorder="1"/>
    <xf numFmtId="0" fontId="0" fillId="0" borderId="8" xfId="0" applyBorder="1" applyAlignment="1">
      <alignment horizontal="distributed"/>
    </xf>
    <xf numFmtId="0" fontId="0" fillId="0" borderId="5" xfId="0" applyBorder="1"/>
    <xf numFmtId="0" fontId="0" fillId="0" borderId="4" xfId="0" applyBorder="1"/>
    <xf numFmtId="0" fontId="0" fillId="0" borderId="22" xfId="0" applyBorder="1"/>
    <xf numFmtId="179" fontId="1" fillId="0" borderId="16" xfId="0" applyNumberFormat="1" applyFont="1" applyBorder="1" applyAlignment="1">
      <alignment shrinkToFit="1"/>
    </xf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181" fontId="1" fillId="0" borderId="16" xfId="0" applyNumberFormat="1" applyFont="1" applyBorder="1"/>
    <xf numFmtId="178" fontId="1" fillId="0" borderId="16" xfId="0" applyNumberFormat="1" applyFont="1" applyBorder="1"/>
    <xf numFmtId="181" fontId="1" fillId="0" borderId="10" xfId="0" applyNumberFormat="1" applyFont="1" applyBorder="1" applyAlignment="1">
      <alignment horizontal="right"/>
    </xf>
    <xf numFmtId="181" fontId="1" fillId="0" borderId="20" xfId="0" applyNumberFormat="1" applyFont="1" applyBorder="1" applyAlignment="1">
      <alignment horizontal="right"/>
    </xf>
    <xf numFmtId="181" fontId="1" fillId="0" borderId="0" xfId="0" applyNumberFormat="1" applyFont="1" applyAlignment="1">
      <alignment horizontal="right"/>
    </xf>
    <xf numFmtId="183" fontId="5" fillId="2" borderId="1" xfId="0" applyNumberFormat="1" applyFont="1" applyFill="1" applyBorder="1"/>
    <xf numFmtId="182" fontId="5" fillId="2" borderId="1" xfId="0" applyNumberFormat="1" applyFont="1" applyFill="1" applyBorder="1"/>
    <xf numFmtId="177" fontId="5" fillId="2" borderId="27" xfId="0" applyNumberFormat="1" applyFont="1" applyFill="1" applyBorder="1"/>
    <xf numFmtId="0" fontId="1" fillId="3" borderId="0" xfId="0" applyFont="1" applyFill="1"/>
    <xf numFmtId="0" fontId="0" fillId="3" borderId="0" xfId="0" applyFill="1"/>
    <xf numFmtId="184" fontId="0" fillId="3" borderId="0" xfId="0" applyNumberFormat="1" applyFill="1"/>
    <xf numFmtId="0" fontId="0" fillId="3" borderId="28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82" fontId="0" fillId="3" borderId="0" xfId="0" applyNumberFormat="1" applyFill="1"/>
    <xf numFmtId="183" fontId="0" fillId="3" borderId="0" xfId="0" applyNumberFormat="1" applyFill="1"/>
    <xf numFmtId="0" fontId="0" fillId="3" borderId="0" xfId="0" applyFill="1" applyAlignment="1">
      <alignment horizontal="center"/>
    </xf>
    <xf numFmtId="177" fontId="6" fillId="3" borderId="0" xfId="0" applyNumberFormat="1" applyFont="1" applyFill="1"/>
    <xf numFmtId="177" fontId="5" fillId="3" borderId="0" xfId="0" applyNumberFormat="1" applyFont="1" applyFill="1"/>
    <xf numFmtId="183" fontId="5" fillId="2" borderId="31" xfId="0" applyNumberFormat="1" applyFont="1" applyFill="1" applyBorder="1"/>
    <xf numFmtId="183" fontId="5" fillId="2" borderId="32" xfId="0" applyNumberFormat="1" applyFont="1" applyFill="1" applyBorder="1"/>
    <xf numFmtId="182" fontId="5" fillId="2" borderId="31" xfId="0" applyNumberFormat="1" applyFont="1" applyFill="1" applyBorder="1"/>
    <xf numFmtId="177" fontId="5" fillId="2" borderId="33" xfId="0" applyNumberFormat="1" applyFont="1" applyFill="1" applyBorder="1"/>
    <xf numFmtId="182" fontId="5" fillId="2" borderId="32" xfId="0" applyNumberFormat="1" applyFont="1" applyFill="1" applyBorder="1"/>
    <xf numFmtId="177" fontId="5" fillId="2" borderId="34" xfId="0" applyNumberFormat="1" applyFont="1" applyFill="1" applyBorder="1"/>
    <xf numFmtId="184" fontId="0" fillId="2" borderId="0" xfId="0" applyNumberFormat="1" applyFill="1" applyAlignment="1">
      <alignment horizontal="center"/>
    </xf>
    <xf numFmtId="0" fontId="5" fillId="2" borderId="35" xfId="0" applyFont="1" applyFill="1" applyBorder="1"/>
    <xf numFmtId="179" fontId="1" fillId="0" borderId="36" xfId="0" applyNumberFormat="1" applyFont="1" applyBorder="1" applyAlignment="1">
      <alignment shrinkToFit="1"/>
    </xf>
    <xf numFmtId="0" fontId="0" fillId="0" borderId="36" xfId="0" applyBorder="1" applyAlignment="1">
      <alignment horizontal="distributed"/>
    </xf>
    <xf numFmtId="0" fontId="0" fillId="0" borderId="37" xfId="0" applyBorder="1"/>
    <xf numFmtId="0" fontId="0" fillId="0" borderId="38" xfId="0" applyBorder="1"/>
    <xf numFmtId="0" fontId="1" fillId="0" borderId="36" xfId="0" applyFont="1" applyBorder="1"/>
    <xf numFmtId="0" fontId="1" fillId="0" borderId="38" xfId="0" applyFont="1" applyBorder="1" applyAlignment="1">
      <alignment horizontal="center"/>
    </xf>
    <xf numFmtId="181" fontId="1" fillId="0" borderId="36" xfId="0" applyNumberFormat="1" applyFont="1" applyBorder="1" applyAlignment="1">
      <alignment horizontal="right"/>
    </xf>
    <xf numFmtId="0" fontId="1" fillId="0" borderId="37" xfId="0" applyFont="1" applyBorder="1"/>
    <xf numFmtId="0" fontId="1" fillId="0" borderId="38" xfId="0" applyFont="1" applyBorder="1"/>
    <xf numFmtId="0" fontId="0" fillId="0" borderId="39" xfId="0" applyBorder="1"/>
    <xf numFmtId="0" fontId="0" fillId="0" borderId="22" xfId="0" applyBorder="1" applyAlignment="1">
      <alignment horizontal="center"/>
    </xf>
    <xf numFmtId="0" fontId="0" fillId="0" borderId="40" xfId="0" applyBorder="1"/>
    <xf numFmtId="0" fontId="0" fillId="0" borderId="41" xfId="0" applyBorder="1" applyAlignment="1">
      <alignment horizontal="distributed" justifyLastLine="1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4" xfId="0" applyBorder="1" applyAlignment="1">
      <alignment horizontal="center"/>
    </xf>
    <xf numFmtId="185" fontId="5" fillId="2" borderId="45" xfId="0" applyNumberFormat="1" applyFont="1" applyFill="1" applyBorder="1"/>
    <xf numFmtId="185" fontId="5" fillId="2" borderId="46" xfId="0" applyNumberFormat="1" applyFont="1" applyFill="1" applyBorder="1"/>
    <xf numFmtId="185" fontId="5" fillId="2" borderId="25" xfId="0" applyNumberFormat="1" applyFont="1" applyFill="1" applyBorder="1"/>
    <xf numFmtId="0" fontId="3" fillId="0" borderId="0" xfId="0" applyFont="1"/>
    <xf numFmtId="0" fontId="3" fillId="0" borderId="47" xfId="0" applyFont="1" applyBorder="1" applyAlignment="1">
      <alignment horizontal="center" shrinkToFit="1"/>
    </xf>
    <xf numFmtId="0" fontId="3" fillId="0" borderId="48" xfId="0" applyFont="1" applyBorder="1" applyAlignment="1">
      <alignment horizontal="center" shrinkToFit="1"/>
    </xf>
    <xf numFmtId="0" fontId="3" fillId="0" borderId="49" xfId="0" applyFont="1" applyBorder="1" applyAlignment="1">
      <alignment horizontal="center" shrinkToFit="1"/>
    </xf>
    <xf numFmtId="186" fontId="3" fillId="0" borderId="7" xfId="0" applyNumberFormat="1" applyFont="1" applyBorder="1" applyAlignment="1">
      <alignment horizontal="center" shrinkToFit="1"/>
    </xf>
    <xf numFmtId="187" fontId="3" fillId="0" borderId="10" xfId="0" applyNumberFormat="1" applyFont="1" applyBorder="1" applyAlignment="1">
      <alignment horizontal="center" shrinkToFit="1"/>
    </xf>
    <xf numFmtId="191" fontId="3" fillId="0" borderId="50" xfId="0" applyNumberFormat="1" applyFont="1" applyBorder="1" applyAlignment="1">
      <alignment shrinkToFit="1"/>
    </xf>
    <xf numFmtId="188" fontId="3" fillId="0" borderId="46" xfId="0" applyNumberFormat="1" applyFont="1" applyBorder="1" applyAlignment="1">
      <alignment shrinkToFit="1"/>
    </xf>
    <xf numFmtId="0" fontId="3" fillId="0" borderId="46" xfId="0" applyFont="1" applyBorder="1" applyAlignment="1">
      <alignment shrinkToFit="1"/>
    </xf>
    <xf numFmtId="0" fontId="3" fillId="0" borderId="32" xfId="0" applyFont="1" applyBorder="1" applyAlignment="1">
      <alignment shrinkToFit="1"/>
    </xf>
    <xf numFmtId="0" fontId="3" fillId="0" borderId="34" xfId="0" applyFont="1" applyBorder="1" applyAlignment="1">
      <alignment shrinkToFit="1"/>
    </xf>
    <xf numFmtId="188" fontId="3" fillId="0" borderId="32" xfId="0" applyNumberFormat="1" applyFont="1" applyBorder="1" applyAlignment="1">
      <alignment shrinkToFit="1"/>
    </xf>
    <xf numFmtId="191" fontId="3" fillId="0" borderId="34" xfId="0" applyNumberFormat="1" applyFont="1" applyBorder="1" applyAlignment="1">
      <alignment shrinkToFit="1"/>
    </xf>
    <xf numFmtId="0" fontId="3" fillId="0" borderId="7" xfId="0" applyFont="1" applyBorder="1" applyAlignment="1">
      <alignment horizontal="center" shrinkToFit="1"/>
    </xf>
    <xf numFmtId="0" fontId="3" fillId="0" borderId="50" xfId="0" applyFont="1" applyBorder="1" applyAlignment="1">
      <alignment horizontal="center" shrinkToFit="1"/>
    </xf>
    <xf numFmtId="0" fontId="3" fillId="0" borderId="34" xfId="0" applyFont="1" applyBorder="1" applyAlignment="1">
      <alignment horizontal="center" shrinkToFit="1"/>
    </xf>
    <xf numFmtId="0" fontId="3" fillId="0" borderId="11" xfId="0" applyFont="1" applyBorder="1" applyAlignment="1">
      <alignment horizontal="center" shrinkToFit="1"/>
    </xf>
    <xf numFmtId="189" fontId="4" fillId="0" borderId="3" xfId="0" applyNumberFormat="1" applyFont="1" applyBorder="1" applyAlignment="1">
      <alignment horizontal="center" shrinkToFit="1"/>
    </xf>
    <xf numFmtId="0" fontId="3" fillId="4" borderId="35" xfId="0" applyFont="1" applyFill="1" applyBorder="1" applyAlignment="1">
      <alignment horizontal="center"/>
    </xf>
    <xf numFmtId="0" fontId="3" fillId="0" borderId="25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3" fillId="0" borderId="27" xfId="0" applyFont="1" applyBorder="1" applyAlignment="1">
      <alignment shrinkToFit="1"/>
    </xf>
    <xf numFmtId="0" fontId="3" fillId="0" borderId="56" xfId="0" applyFont="1" applyBorder="1" applyAlignment="1">
      <alignment horizontal="center" vertical="center" shrinkToFit="1"/>
    </xf>
    <xf numFmtId="0" fontId="3" fillId="0" borderId="58" xfId="0" applyFont="1" applyBorder="1" applyAlignment="1">
      <alignment horizontal="center" shrinkToFit="1"/>
    </xf>
    <xf numFmtId="0" fontId="3" fillId="0" borderId="59" xfId="0" applyFont="1" applyBorder="1" applyAlignment="1">
      <alignment horizontal="center" shrinkToFit="1"/>
    </xf>
    <xf numFmtId="0" fontId="3" fillId="0" borderId="54" xfId="0" applyFont="1" applyBorder="1" applyAlignment="1">
      <alignment horizontal="center" shrinkToFit="1"/>
    </xf>
    <xf numFmtId="186" fontId="3" fillId="0" borderId="18" xfId="0" applyNumberFormat="1" applyFont="1" applyBorder="1" applyAlignment="1">
      <alignment horizontal="center" shrinkToFit="1"/>
    </xf>
    <xf numFmtId="187" fontId="3" fillId="0" borderId="36" xfId="0" applyNumberFormat="1" applyFont="1" applyBorder="1" applyAlignment="1">
      <alignment horizontal="center" shrinkToFit="1"/>
    </xf>
    <xf numFmtId="188" fontId="3" fillId="0" borderId="26" xfId="0" applyNumberFormat="1" applyFont="1" applyBorder="1" applyAlignment="1">
      <alignment shrinkToFit="1"/>
    </xf>
    <xf numFmtId="191" fontId="3" fillId="0" borderId="55" xfId="0" applyNumberFormat="1" applyFont="1" applyBorder="1" applyAlignment="1">
      <alignment shrinkToFit="1"/>
    </xf>
    <xf numFmtId="0" fontId="3" fillId="0" borderId="60" xfId="0" applyFont="1" applyBorder="1" applyAlignment="1">
      <alignment horizontal="center" shrinkToFit="1"/>
    </xf>
    <xf numFmtId="0" fontId="3" fillId="0" borderId="37" xfId="0" applyFont="1" applyBorder="1" applyAlignment="1">
      <alignment horizontal="center" shrinkToFit="1"/>
    </xf>
    <xf numFmtId="0" fontId="3" fillId="0" borderId="26" xfId="0" applyFont="1" applyBorder="1" applyAlignment="1">
      <alignment horizontal="center" shrinkToFit="1"/>
    </xf>
    <xf numFmtId="186" fontId="3" fillId="0" borderId="21" xfId="0" applyNumberFormat="1" applyFont="1" applyBorder="1" applyAlignment="1">
      <alignment horizontal="center" shrinkToFit="1"/>
    </xf>
    <xf numFmtId="187" fontId="3" fillId="0" borderId="8" xfId="0" applyNumberFormat="1" applyFont="1" applyBorder="1" applyAlignment="1">
      <alignment horizontal="center" shrinkToFit="1"/>
    </xf>
    <xf numFmtId="0" fontId="3" fillId="0" borderId="55" xfId="0" applyFont="1" applyBorder="1" applyAlignment="1">
      <alignment horizontal="center" shrinkToFit="1"/>
    </xf>
    <xf numFmtId="188" fontId="3" fillId="0" borderId="25" xfId="0" applyNumberFormat="1" applyFont="1" applyBorder="1" applyAlignment="1">
      <alignment shrinkToFit="1"/>
    </xf>
    <xf numFmtId="188" fontId="3" fillId="0" borderId="1" xfId="0" applyNumberFormat="1" applyFont="1" applyBorder="1" applyAlignment="1">
      <alignment shrinkToFit="1"/>
    </xf>
    <xf numFmtId="191" fontId="3" fillId="0" borderId="27" xfId="0" applyNumberFormat="1" applyFont="1" applyBorder="1" applyAlignment="1">
      <alignment shrinkToFit="1"/>
    </xf>
    <xf numFmtId="0" fontId="3" fillId="0" borderId="5" xfId="0" applyFont="1" applyBorder="1" applyAlignment="1">
      <alignment horizontal="center" shrinkToFit="1"/>
    </xf>
    <xf numFmtId="0" fontId="3" fillId="0" borderId="27" xfId="0" applyFont="1" applyBorder="1" applyAlignment="1">
      <alignment horizontal="center" shrinkToFit="1"/>
    </xf>
    <xf numFmtId="178" fontId="3" fillId="0" borderId="32" xfId="0" applyNumberFormat="1" applyFont="1" applyBorder="1" applyAlignment="1">
      <alignment shrinkToFit="1"/>
    </xf>
    <xf numFmtId="188" fontId="3" fillId="0" borderId="34" xfId="0" applyNumberFormat="1" applyFont="1" applyBorder="1" applyAlignment="1">
      <alignment shrinkToFit="1"/>
    </xf>
    <xf numFmtId="0" fontId="0" fillId="5" borderId="0" xfId="0" applyFill="1"/>
    <xf numFmtId="0" fontId="0" fillId="0" borderId="36" xfId="0" applyBorder="1"/>
    <xf numFmtId="0" fontId="0" fillId="0" borderId="24" xfId="0" applyBorder="1" applyAlignment="1">
      <alignment horizontal="center"/>
    </xf>
    <xf numFmtId="0" fontId="0" fillId="0" borderId="38" xfId="0" applyBorder="1" applyAlignment="1">
      <alignment horizontal="center"/>
    </xf>
    <xf numFmtId="177" fontId="0" fillId="0" borderId="36" xfId="0" applyNumberFormat="1" applyBorder="1"/>
    <xf numFmtId="0" fontId="0" fillId="0" borderId="10" xfId="0" applyBorder="1"/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177" fontId="0" fillId="0" borderId="10" xfId="0" applyNumberFormat="1" applyBorder="1"/>
    <xf numFmtId="0" fontId="0" fillId="0" borderId="8" xfId="0" applyBorder="1"/>
    <xf numFmtId="0" fontId="0" fillId="0" borderId="1" xfId="0" applyBorder="1" applyAlignment="1">
      <alignment horizontal="center"/>
    </xf>
    <xf numFmtId="177" fontId="0" fillId="0" borderId="8" xfId="0" applyNumberFormat="1" applyBorder="1"/>
    <xf numFmtId="182" fontId="0" fillId="5" borderId="0" xfId="0" applyNumberFormat="1" applyFill="1"/>
    <xf numFmtId="183" fontId="0" fillId="5" borderId="0" xfId="0" applyNumberFormat="1" applyFill="1"/>
    <xf numFmtId="0" fontId="0" fillId="5" borderId="0" xfId="0" applyFill="1" applyAlignment="1">
      <alignment horizontal="center"/>
    </xf>
    <xf numFmtId="177" fontId="0" fillId="5" borderId="0" xfId="0" applyNumberFormat="1" applyFill="1"/>
    <xf numFmtId="0" fontId="3" fillId="0" borderId="36" xfId="0" applyFont="1" applyBorder="1" applyAlignment="1">
      <alignment horizontal="center" shrinkToFit="1"/>
    </xf>
    <xf numFmtId="178" fontId="0" fillId="0" borderId="36" xfId="0" applyNumberFormat="1" applyBorder="1"/>
    <xf numFmtId="0" fontId="3" fillId="0" borderId="10" xfId="0" applyFont="1" applyBorder="1" applyAlignment="1">
      <alignment horizontal="center" shrinkToFit="1"/>
    </xf>
    <xf numFmtId="178" fontId="0" fillId="0" borderId="10" xfId="0" applyNumberFormat="1" applyBorder="1"/>
    <xf numFmtId="56" fontId="0" fillId="0" borderId="10" xfId="0" applyNumberFormat="1" applyBorder="1"/>
    <xf numFmtId="0" fontId="3" fillId="0" borderId="8" xfId="0" applyFont="1" applyBorder="1" applyAlignment="1">
      <alignment horizontal="center" shrinkToFit="1"/>
    </xf>
    <xf numFmtId="178" fontId="0" fillId="0" borderId="8" xfId="0" applyNumberFormat="1" applyBorder="1"/>
    <xf numFmtId="0" fontId="3" fillId="5" borderId="0" xfId="0" applyFont="1" applyFill="1"/>
    <xf numFmtId="0" fontId="7" fillId="5" borderId="0" xfId="0" applyFont="1" applyFill="1" applyAlignment="1">
      <alignment horizontal="center"/>
    </xf>
    <xf numFmtId="0" fontId="9" fillId="6" borderId="61" xfId="0" applyFont="1" applyFill="1" applyBorder="1" applyAlignment="1">
      <alignment horizontal="center"/>
    </xf>
    <xf numFmtId="192" fontId="9" fillId="6" borderId="35" xfId="0" applyNumberFormat="1" applyFont="1" applyFill="1" applyBorder="1" applyAlignment="1">
      <alignment horizontal="center"/>
    </xf>
    <xf numFmtId="0" fontId="9" fillId="6" borderId="35" xfId="0" applyFont="1" applyFill="1" applyBorder="1" applyAlignment="1">
      <alignment horizontal="center"/>
    </xf>
    <xf numFmtId="0" fontId="9" fillId="6" borderId="53" xfId="0" applyFont="1" applyFill="1" applyBorder="1" applyAlignment="1">
      <alignment horizontal="center"/>
    </xf>
    <xf numFmtId="178" fontId="9" fillId="6" borderId="60" xfId="0" applyNumberFormat="1" applyFont="1" applyFill="1" applyBorder="1"/>
    <xf numFmtId="178" fontId="9" fillId="6" borderId="50" xfId="0" applyNumberFormat="1" applyFont="1" applyFill="1" applyBorder="1"/>
    <xf numFmtId="0" fontId="9" fillId="6" borderId="50" xfId="0" applyFont="1" applyFill="1" applyBorder="1"/>
    <xf numFmtId="0" fontId="9" fillId="6" borderId="55" xfId="0" applyFont="1" applyFill="1" applyBorder="1"/>
    <xf numFmtId="0" fontId="0" fillId="0" borderId="41" xfId="0" applyBorder="1" applyAlignment="1">
      <alignment shrinkToFit="1"/>
    </xf>
    <xf numFmtId="0" fontId="0" fillId="0" borderId="44" xfId="0" applyBorder="1" applyAlignment="1">
      <alignment shrinkToFit="1"/>
    </xf>
    <xf numFmtId="0" fontId="7" fillId="5" borderId="45" xfId="0" applyFont="1" applyFill="1" applyBorder="1" applyAlignment="1">
      <alignment horizontal="center"/>
    </xf>
    <xf numFmtId="0" fontId="7" fillId="5" borderId="31" xfId="0" applyFont="1" applyFill="1" applyBorder="1" applyAlignment="1">
      <alignment horizontal="center"/>
    </xf>
    <xf numFmtId="0" fontId="7" fillId="5" borderId="33" xfId="0" applyFont="1" applyFill="1" applyBorder="1" applyAlignment="1">
      <alignment horizontal="center"/>
    </xf>
    <xf numFmtId="193" fontId="8" fillId="0" borderId="21" xfId="0" applyNumberFormat="1" applyFont="1" applyBorder="1" applyAlignment="1">
      <alignment horizontal="center"/>
    </xf>
    <xf numFmtId="193" fontId="8" fillId="0" borderId="8" xfId="0" applyNumberFormat="1" applyFont="1" applyBorder="1" applyAlignment="1">
      <alignment horizontal="center"/>
    </xf>
    <xf numFmtId="193" fontId="8" fillId="0" borderId="22" xfId="0" applyNumberFormat="1" applyFont="1" applyBorder="1" applyAlignment="1">
      <alignment horizontal="center"/>
    </xf>
    <xf numFmtId="188" fontId="3" fillId="0" borderId="23" xfId="0" applyNumberFormat="1" applyFont="1" applyBorder="1" applyAlignment="1">
      <alignment shrinkToFit="1"/>
    </xf>
    <xf numFmtId="178" fontId="3" fillId="0" borderId="46" xfId="0" applyNumberFormat="1" applyFont="1" applyBorder="1" applyAlignment="1">
      <alignment shrinkToFit="1"/>
    </xf>
    <xf numFmtId="190" fontId="3" fillId="0" borderId="32" xfId="0" applyNumberFormat="1" applyFont="1" applyBorder="1" applyAlignment="1">
      <alignment shrinkToFit="1"/>
    </xf>
    <xf numFmtId="0" fontId="3" fillId="5" borderId="15" xfId="0" applyFont="1" applyFill="1" applyBorder="1"/>
    <xf numFmtId="0" fontId="3" fillId="5" borderId="16" xfId="0" applyFont="1" applyFill="1" applyBorder="1"/>
    <xf numFmtId="0" fontId="3" fillId="5" borderId="17" xfId="0" applyFont="1" applyFill="1" applyBorder="1"/>
    <xf numFmtId="0" fontId="7" fillId="5" borderId="66" xfId="0" applyFont="1" applyFill="1" applyBorder="1" applyAlignment="1">
      <alignment horizontal="center"/>
    </xf>
    <xf numFmtId="0" fontId="7" fillId="5" borderId="67" xfId="0" applyFont="1" applyFill="1" applyBorder="1" applyAlignment="1">
      <alignment horizontal="center"/>
    </xf>
    <xf numFmtId="179" fontId="1" fillId="0" borderId="20" xfId="0" applyNumberFormat="1" applyFont="1" applyBorder="1" applyAlignment="1">
      <alignment shrinkToFit="1"/>
    </xf>
    <xf numFmtId="0" fontId="0" fillId="0" borderId="65" xfId="0" applyBorder="1"/>
    <xf numFmtId="0" fontId="3" fillId="0" borderId="10" xfId="0" applyFont="1" applyBorder="1"/>
    <xf numFmtId="191" fontId="0" fillId="0" borderId="10" xfId="0" applyNumberFormat="1" applyBorder="1"/>
    <xf numFmtId="0" fontId="0" fillId="0" borderId="10" xfId="0" quotePrefix="1" applyBorder="1"/>
    <xf numFmtId="178" fontId="1" fillId="0" borderId="10" xfId="0" applyNumberFormat="1" applyFont="1" applyBorder="1" applyAlignment="1">
      <alignment shrinkToFit="1"/>
    </xf>
    <xf numFmtId="188" fontId="3" fillId="0" borderId="60" xfId="0" applyNumberFormat="1" applyFont="1" applyBorder="1" applyAlignment="1">
      <alignment shrinkToFit="1"/>
    </xf>
    <xf numFmtId="188" fontId="3" fillId="0" borderId="50" xfId="0" applyNumberFormat="1" applyFont="1" applyBorder="1" applyAlignment="1">
      <alignment shrinkToFit="1"/>
    </xf>
    <xf numFmtId="188" fontId="3" fillId="0" borderId="55" xfId="0" applyNumberFormat="1" applyFont="1" applyBorder="1" applyAlignment="1">
      <alignment shrinkToFit="1"/>
    </xf>
    <xf numFmtId="188" fontId="0" fillId="0" borderId="10" xfId="0" applyNumberFormat="1" applyBorder="1"/>
    <xf numFmtId="178" fontId="3" fillId="0" borderId="24" xfId="0" applyNumberFormat="1" applyFont="1" applyBorder="1" applyAlignment="1">
      <alignment shrinkToFit="1"/>
    </xf>
    <xf numFmtId="178" fontId="3" fillId="0" borderId="1" xfId="0" applyNumberFormat="1" applyFont="1" applyBorder="1" applyAlignment="1">
      <alignment shrinkToFit="1"/>
    </xf>
    <xf numFmtId="188" fontId="3" fillId="0" borderId="27" xfId="0" applyNumberFormat="1" applyFont="1" applyBorder="1" applyAlignment="1">
      <alignment shrinkToFit="1"/>
    </xf>
    <xf numFmtId="194" fontId="0" fillId="0" borderId="0" xfId="0" applyNumberFormat="1"/>
    <xf numFmtId="195" fontId="3" fillId="0" borderId="34" xfId="0" applyNumberFormat="1" applyFont="1" applyBorder="1" applyAlignment="1">
      <alignment shrinkToFit="1"/>
    </xf>
    <xf numFmtId="188" fontId="3" fillId="0" borderId="46" xfId="0" applyNumberFormat="1" applyFont="1" applyBorder="1" applyAlignment="1">
      <alignment horizontal="right" shrinkToFit="1"/>
    </xf>
    <xf numFmtId="0" fontId="4" fillId="0" borderId="10" xfId="0" applyFont="1" applyBorder="1" applyAlignment="1">
      <alignment horizontal="distributed" vertical="top" justifyLastLine="1"/>
    </xf>
    <xf numFmtId="178" fontId="1" fillId="0" borderId="20" xfId="0" applyNumberFormat="1" applyFont="1" applyBorder="1" applyAlignment="1">
      <alignment shrinkToFit="1"/>
    </xf>
    <xf numFmtId="0" fontId="4" fillId="0" borderId="10" xfId="0" applyFont="1" applyBorder="1"/>
    <xf numFmtId="0" fontId="3" fillId="0" borderId="53" xfId="0" applyFont="1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191" fontId="3" fillId="0" borderId="32" xfId="0" applyNumberFormat="1" applyFont="1" applyBorder="1" applyAlignment="1">
      <alignment shrinkToFit="1"/>
    </xf>
    <xf numFmtId="178" fontId="0" fillId="0" borderId="36" xfId="0" applyNumberFormat="1" applyBorder="1" applyAlignment="1">
      <alignment horizontal="center" shrinkToFit="1"/>
    </xf>
    <xf numFmtId="178" fontId="3" fillId="0" borderId="50" xfId="0" applyNumberFormat="1" applyFont="1" applyBorder="1" applyAlignment="1">
      <alignment shrinkToFit="1"/>
    </xf>
    <xf numFmtId="0" fontId="3" fillId="0" borderId="54" xfId="0" applyFont="1" applyBorder="1" applyAlignment="1">
      <alignment horizontal="center" vertical="center" shrinkToFit="1"/>
    </xf>
    <xf numFmtId="178" fontId="0" fillId="0" borderId="10" xfId="0" applyNumberFormat="1" applyBorder="1" applyAlignment="1">
      <alignment horizontal="center" shrinkToFit="1"/>
    </xf>
    <xf numFmtId="0" fontId="3" fillId="0" borderId="10" xfId="0" applyFont="1" applyBorder="1" applyAlignment="1">
      <alignment horizontal="distributed"/>
    </xf>
    <xf numFmtId="193" fontId="8" fillId="0" borderId="19" xfId="0" applyNumberFormat="1" applyFont="1" applyBorder="1" applyAlignment="1">
      <alignment horizontal="center"/>
    </xf>
    <xf numFmtId="193" fontId="8" fillId="0" borderId="20" xfId="0" applyNumberFormat="1" applyFont="1" applyBorder="1" applyAlignment="1">
      <alignment horizontal="center"/>
    </xf>
    <xf numFmtId="193" fontId="8" fillId="0" borderId="65" xfId="0" applyNumberFormat="1" applyFont="1" applyBorder="1" applyAlignment="1">
      <alignment horizontal="center"/>
    </xf>
    <xf numFmtId="0" fontId="4" fillId="0" borderId="57" xfId="0" applyFont="1" applyBorder="1" applyAlignment="1">
      <alignment horizontal="center" vertical="center" shrinkToFit="1"/>
    </xf>
    <xf numFmtId="196" fontId="3" fillId="0" borderId="34" xfId="0" applyNumberFormat="1" applyFont="1" applyBorder="1" applyAlignment="1">
      <alignment shrinkToFit="1"/>
    </xf>
    <xf numFmtId="178" fontId="3" fillId="0" borderId="23" xfId="0" applyNumberFormat="1" applyFont="1" applyBorder="1" applyAlignment="1">
      <alignment shrinkToFit="1"/>
    </xf>
    <xf numFmtId="178" fontId="3" fillId="0" borderId="34" xfId="0" applyNumberFormat="1" applyFont="1" applyBorder="1" applyAlignment="1">
      <alignment shrinkToFit="1"/>
    </xf>
    <xf numFmtId="178" fontId="3" fillId="0" borderId="26" xfId="0" applyNumberFormat="1" applyFont="1" applyBorder="1" applyAlignment="1">
      <alignment shrinkToFit="1"/>
    </xf>
    <xf numFmtId="188" fontId="3" fillId="0" borderId="22" xfId="0" applyNumberFormat="1" applyFont="1" applyBorder="1" applyAlignment="1">
      <alignment shrinkToFit="1"/>
    </xf>
    <xf numFmtId="0" fontId="2" fillId="0" borderId="10" xfId="0" applyFont="1" applyBorder="1" applyAlignment="1">
      <alignment horizontal="center" wrapText="1" shrinkToFit="1"/>
    </xf>
    <xf numFmtId="188" fontId="3" fillId="0" borderId="24" xfId="0" applyNumberFormat="1" applyFont="1" applyBorder="1" applyAlignment="1">
      <alignment shrinkToFit="1"/>
    </xf>
    <xf numFmtId="178" fontId="9" fillId="6" borderId="68" xfId="0" applyNumberFormat="1" applyFont="1" applyFill="1" applyBorder="1"/>
    <xf numFmtId="0" fontId="9" fillId="6" borderId="68" xfId="0" applyFont="1" applyFill="1" applyBorder="1"/>
    <xf numFmtId="196" fontId="3" fillId="0" borderId="23" xfId="0" applyNumberFormat="1" applyFont="1" applyBorder="1" applyAlignment="1">
      <alignment shrinkToFit="1"/>
    </xf>
    <xf numFmtId="191" fontId="3" fillId="0" borderId="23" xfId="0" applyNumberFormat="1" applyFont="1" applyBorder="1" applyAlignment="1">
      <alignment shrinkToFit="1"/>
    </xf>
    <xf numFmtId="0" fontId="10" fillId="0" borderId="10" xfId="0" applyFont="1" applyBorder="1" applyAlignment="1">
      <alignment horizontal="distributed"/>
    </xf>
    <xf numFmtId="0" fontId="5" fillId="2" borderId="40" xfId="0" applyFont="1" applyFill="1" applyBorder="1"/>
    <xf numFmtId="0" fontId="5" fillId="2" borderId="44" xfId="0" applyFont="1" applyFill="1" applyBorder="1"/>
    <xf numFmtId="0" fontId="0" fillId="0" borderId="2" xfId="0" applyBorder="1" applyAlignment="1">
      <alignment horizontal="distributed"/>
    </xf>
    <xf numFmtId="0" fontId="0" fillId="0" borderId="8" xfId="0" applyBorder="1" applyAlignment="1">
      <alignment horizontal="center" justifyLastLine="1"/>
    </xf>
    <xf numFmtId="0" fontId="0" fillId="0" borderId="5" xfId="0" applyBorder="1" applyAlignment="1">
      <alignment horizontal="center" justifyLastLine="1"/>
    </xf>
    <xf numFmtId="180" fontId="1" fillId="0" borderId="36" xfId="0" applyNumberFormat="1" applyFont="1" applyBorder="1" applyAlignment="1">
      <alignment horizontal="center" shrinkToFit="1"/>
    </xf>
    <xf numFmtId="177" fontId="1" fillId="0" borderId="36" xfId="0" applyNumberFormat="1" applyFont="1" applyBorder="1" applyAlignment="1">
      <alignment horizontal="center" shrinkToFit="1"/>
    </xf>
    <xf numFmtId="179" fontId="1" fillId="0" borderId="36" xfId="0" applyNumberFormat="1" applyFont="1" applyBorder="1" applyAlignment="1">
      <alignment shrinkToFit="1"/>
    </xf>
    <xf numFmtId="177" fontId="1" fillId="0" borderId="36" xfId="0" applyNumberFormat="1" applyFont="1" applyBorder="1" applyAlignment="1">
      <alignment shrinkToFit="1"/>
    </xf>
    <xf numFmtId="177" fontId="1" fillId="0" borderId="37" xfId="0" applyNumberFormat="1" applyFont="1" applyBorder="1" applyAlignment="1">
      <alignment shrinkToFit="1"/>
    </xf>
    <xf numFmtId="180" fontId="1" fillId="0" borderId="10" xfId="0" applyNumberFormat="1" applyFont="1" applyBorder="1" applyAlignment="1">
      <alignment horizontal="center" shrinkToFit="1"/>
    </xf>
    <xf numFmtId="177" fontId="1" fillId="0" borderId="10" xfId="0" applyNumberFormat="1" applyFont="1" applyBorder="1" applyAlignment="1">
      <alignment horizontal="center" shrinkToFit="1"/>
    </xf>
    <xf numFmtId="179" fontId="1" fillId="0" borderId="10" xfId="0" applyNumberFormat="1" applyFont="1" applyBorder="1" applyAlignment="1">
      <alignment shrinkToFit="1"/>
    </xf>
    <xf numFmtId="177" fontId="1" fillId="0" borderId="10" xfId="0" applyNumberFormat="1" applyFont="1" applyBorder="1" applyAlignment="1">
      <alignment shrinkToFit="1"/>
    </xf>
    <xf numFmtId="177" fontId="1" fillId="0" borderId="11" xfId="0" applyNumberFormat="1" applyFont="1" applyBorder="1" applyAlignment="1">
      <alignment shrinkToFit="1"/>
    </xf>
    <xf numFmtId="180" fontId="1" fillId="0" borderId="20" xfId="0" applyNumberFormat="1" applyFont="1" applyBorder="1" applyAlignment="1">
      <alignment horizontal="center" shrinkToFit="1"/>
    </xf>
    <xf numFmtId="177" fontId="1" fillId="0" borderId="20" xfId="0" applyNumberFormat="1" applyFont="1" applyBorder="1" applyAlignment="1">
      <alignment horizontal="center" shrinkToFit="1"/>
    </xf>
    <xf numFmtId="179" fontId="1" fillId="0" borderId="20" xfId="0" applyNumberFormat="1" applyFont="1" applyBorder="1" applyAlignment="1">
      <alignment shrinkToFit="1"/>
    </xf>
    <xf numFmtId="177" fontId="1" fillId="0" borderId="20" xfId="0" applyNumberFormat="1" applyFont="1" applyBorder="1" applyAlignment="1">
      <alignment shrinkToFit="1"/>
    </xf>
    <xf numFmtId="180" fontId="1" fillId="0" borderId="0" xfId="0" applyNumberFormat="1" applyFont="1" applyAlignment="1">
      <alignment horizontal="center" shrinkToFit="1"/>
    </xf>
    <xf numFmtId="177" fontId="1" fillId="0" borderId="0" xfId="0" applyNumberFormat="1" applyFont="1" applyAlignment="1">
      <alignment horizontal="center" shrinkToFit="1"/>
    </xf>
    <xf numFmtId="179" fontId="1" fillId="0" borderId="0" xfId="0" applyNumberFormat="1" applyFont="1" applyAlignment="1">
      <alignment shrinkToFit="1"/>
    </xf>
    <xf numFmtId="177" fontId="1" fillId="0" borderId="0" xfId="0" applyNumberFormat="1" applyFont="1" applyAlignment="1">
      <alignment shrinkToFit="1"/>
    </xf>
    <xf numFmtId="180" fontId="1" fillId="0" borderId="16" xfId="0" applyNumberFormat="1" applyFont="1" applyBorder="1" applyAlignment="1">
      <alignment horizontal="center" shrinkToFit="1"/>
    </xf>
    <xf numFmtId="177" fontId="1" fillId="0" borderId="16" xfId="0" applyNumberFormat="1" applyFont="1" applyBorder="1" applyAlignment="1">
      <alignment horizontal="center" shrinkToFit="1"/>
    </xf>
    <xf numFmtId="179" fontId="1" fillId="0" borderId="16" xfId="0" applyNumberFormat="1" applyFont="1" applyBorder="1" applyAlignment="1">
      <alignment shrinkToFit="1"/>
    </xf>
    <xf numFmtId="177" fontId="1" fillId="0" borderId="16" xfId="0" applyNumberFormat="1" applyFont="1" applyBorder="1" applyAlignment="1">
      <alignment shrinkToFit="1"/>
    </xf>
    <xf numFmtId="0" fontId="0" fillId="0" borderId="43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1" xfId="0" applyBorder="1" applyAlignment="1">
      <alignment horizontal="center" shrinkToFit="1"/>
    </xf>
    <xf numFmtId="0" fontId="4" fillId="5" borderId="40" xfId="0" applyFont="1" applyFill="1" applyBorder="1" applyAlignment="1">
      <alignment horizontal="center" wrapText="1"/>
    </xf>
    <xf numFmtId="0" fontId="4" fillId="5" borderId="41" xfId="0" applyFont="1" applyFill="1" applyBorder="1" applyAlignment="1">
      <alignment horizontal="center" wrapText="1"/>
    </xf>
    <xf numFmtId="0" fontId="4" fillId="5" borderId="41" xfId="0" applyFont="1" applyFill="1" applyBorder="1" applyAlignment="1">
      <alignment horizontal="center"/>
    </xf>
    <xf numFmtId="0" fontId="4" fillId="5" borderId="44" xfId="0" applyFont="1" applyFill="1" applyBorder="1" applyAlignment="1">
      <alignment horizontal="center"/>
    </xf>
    <xf numFmtId="0" fontId="3" fillId="0" borderId="51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53" xfId="0" applyFont="1" applyBorder="1" applyAlignment="1">
      <alignment horizontal="center" vertical="center" shrinkToFit="1"/>
    </xf>
    <xf numFmtId="0" fontId="3" fillId="0" borderId="61" xfId="0" applyFont="1" applyBorder="1" applyAlignment="1">
      <alignment horizontal="center" vertical="center" shrinkToFit="1"/>
    </xf>
    <xf numFmtId="0" fontId="3" fillId="0" borderId="62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shrinkToFit="1"/>
    </xf>
    <xf numFmtId="0" fontId="0" fillId="0" borderId="2" xfId="0" applyBorder="1"/>
    <xf numFmtId="0" fontId="3" fillId="0" borderId="10" xfId="0" applyFont="1" applyBorder="1" applyAlignment="1">
      <alignment horizontal="center" shrinkToFit="1"/>
    </xf>
    <xf numFmtId="0" fontId="3" fillId="0" borderId="9" xfId="0" applyFont="1" applyBorder="1" applyAlignment="1">
      <alignment horizontal="center" shrinkToFit="1"/>
    </xf>
    <xf numFmtId="0" fontId="3" fillId="0" borderId="2" xfId="0" applyFont="1" applyBorder="1" applyAlignment="1">
      <alignment horizontal="center" shrinkToFit="1"/>
    </xf>
    <xf numFmtId="0" fontId="0" fillId="0" borderId="41" xfId="0" applyBorder="1" applyAlignment="1">
      <alignment horizontal="distributed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3" fillId="0" borderId="54" xfId="0" applyFont="1" applyBorder="1" applyAlignment="1">
      <alignment horizontal="center" vertical="center" shrinkToFit="1"/>
    </xf>
    <xf numFmtId="0" fontId="3" fillId="0" borderId="63" xfId="0" applyFont="1" applyBorder="1" applyAlignment="1">
      <alignment horizontal="center" vertical="center" shrinkToFit="1"/>
    </xf>
    <xf numFmtId="0" fontId="3" fillId="0" borderId="49" xfId="0" applyFont="1" applyBorder="1" applyAlignment="1">
      <alignment horizontal="center" vertical="center" shrinkToFit="1"/>
    </xf>
  </cellXfs>
  <cellStyles count="1">
    <cellStyle name="標準" xfId="0" builtinId="0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622789</xdr:colOff>
      <xdr:row>8</xdr:row>
      <xdr:rowOff>80598</xdr:rowOff>
    </xdr:from>
    <xdr:to>
      <xdr:col>31</xdr:col>
      <xdr:colOff>315267</xdr:colOff>
      <xdr:row>17</xdr:row>
      <xdr:rowOff>73270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B02DAE5-272D-AA57-C1AD-33A203401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6270" y="2073521"/>
          <a:ext cx="5744516" cy="2234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D358-130F-4141-BECB-F91AAF540993}">
  <sheetPr>
    <tabColor rgb="FFFFFF00"/>
  </sheetPr>
  <dimension ref="A1:AI85"/>
  <sheetViews>
    <sheetView showGridLines="0" zoomScale="130" zoomScaleNormal="130" zoomScaleSheetLayoutView="75" workbookViewId="0">
      <selection activeCell="R27" sqref="R27"/>
    </sheetView>
  </sheetViews>
  <sheetFormatPr defaultRowHeight="13.5" x14ac:dyDescent="0.15"/>
  <cols>
    <col min="1" max="1" width="2.125" customWidth="1"/>
    <col min="2" max="2" width="7" customWidth="1"/>
    <col min="3" max="3" width="9.25" bestFit="1" customWidth="1"/>
    <col min="4" max="4" width="4.375" customWidth="1"/>
    <col min="6" max="7" width="9.75" customWidth="1"/>
    <col min="8" max="8" width="2.625" customWidth="1"/>
    <col min="9" max="9" width="3.125" customWidth="1"/>
    <col min="10" max="10" width="0.75" customWidth="1"/>
    <col min="11" max="11" width="12.125" customWidth="1"/>
    <col min="12" max="13" width="0.75" customWidth="1"/>
    <col min="14" max="14" width="11.125" customWidth="1"/>
    <col min="15" max="15" width="0.75" customWidth="1"/>
    <col min="16" max="16" width="1.625" customWidth="1"/>
    <col min="17" max="17" width="2.875" customWidth="1"/>
    <col min="18" max="25" width="3.75" customWidth="1"/>
    <col min="26" max="26" width="3.25" customWidth="1"/>
    <col min="27" max="27" width="5.125" customWidth="1"/>
    <col min="28" max="28" width="0.75" customWidth="1"/>
    <col min="29" max="29" width="8.625" customWidth="1"/>
    <col min="30" max="31" width="0.75" customWidth="1"/>
    <col min="32" max="32" width="8.625" customWidth="1"/>
    <col min="33" max="33" width="0.75" customWidth="1"/>
    <col min="34" max="34" width="13" customWidth="1"/>
    <col min="35" max="35" width="9" customWidth="1"/>
  </cols>
  <sheetData>
    <row r="1" spans="1:35" ht="20.100000000000001" customHeight="1" x14ac:dyDescent="0.15">
      <c r="A1" s="56"/>
      <c r="B1" s="55" t="s">
        <v>13</v>
      </c>
      <c r="C1" s="55"/>
      <c r="D1" s="56"/>
      <c r="E1" s="56" t="s">
        <v>0</v>
      </c>
      <c r="F1" s="56"/>
      <c r="G1" s="56"/>
      <c r="H1" s="56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</row>
    <row r="2" spans="1:35" ht="20.100000000000001" customHeight="1" x14ac:dyDescent="0.15">
      <c r="A2" s="56"/>
      <c r="B2" s="232" t="s">
        <v>35</v>
      </c>
      <c r="C2" s="233"/>
      <c r="D2" s="56"/>
      <c r="E2" s="76" t="s">
        <v>20</v>
      </c>
      <c r="F2" s="56"/>
      <c r="G2" s="56"/>
      <c r="H2" s="56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</row>
    <row r="3" spans="1:35" ht="20.100000000000001" customHeight="1" x14ac:dyDescent="0.15">
      <c r="A3" s="56"/>
      <c r="B3" s="56"/>
      <c r="C3" s="75">
        <v>2</v>
      </c>
      <c r="D3" s="56"/>
      <c r="E3" s="56"/>
      <c r="F3" s="57"/>
      <c r="G3" s="75">
        <v>1</v>
      </c>
      <c r="H3" s="57"/>
      <c r="I3" s="140"/>
      <c r="J3" s="7"/>
      <c r="K3" s="6" t="s">
        <v>6</v>
      </c>
      <c r="L3" s="6"/>
      <c r="M3" s="6"/>
      <c r="N3" s="1"/>
      <c r="O3" s="1"/>
      <c r="P3" s="234" t="str">
        <f>B2&amp;"　計 算 書"</f>
        <v>排水構造物工　計 算 書</v>
      </c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3"/>
      <c r="AB3" s="3"/>
      <c r="AC3" s="1" t="str">
        <f>"単位 ： "&amp;E2</f>
        <v>単位 ： m</v>
      </c>
      <c r="AD3" s="1"/>
      <c r="AE3" s="1"/>
      <c r="AF3" s="1"/>
      <c r="AG3" s="2"/>
      <c r="AH3" s="140"/>
    </row>
    <row r="4" spans="1:35" ht="20.100000000000001" customHeight="1" x14ac:dyDescent="0.15">
      <c r="A4" s="56"/>
      <c r="B4" s="58" t="s">
        <v>15</v>
      </c>
      <c r="C4" s="59" t="s">
        <v>18</v>
      </c>
      <c r="D4" s="59" t="s">
        <v>19</v>
      </c>
      <c r="E4" s="59" t="s">
        <v>15</v>
      </c>
      <c r="F4" s="59" t="s">
        <v>18</v>
      </c>
      <c r="G4" s="60" t="s">
        <v>11</v>
      </c>
      <c r="H4" s="66"/>
      <c r="I4" s="140"/>
      <c r="J4" s="39"/>
      <c r="K4" s="9" t="s">
        <v>9</v>
      </c>
      <c r="L4" s="5"/>
      <c r="M4" s="4"/>
      <c r="N4" s="235" t="s">
        <v>10</v>
      </c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6"/>
      <c r="AB4" s="4"/>
      <c r="AC4" s="9" t="s">
        <v>11</v>
      </c>
      <c r="AD4" s="5"/>
      <c r="AE4" s="4"/>
      <c r="AF4" s="9" t="s">
        <v>12</v>
      </c>
      <c r="AG4" s="87"/>
      <c r="AH4" s="140"/>
    </row>
    <row r="5" spans="1:35" ht="20.100000000000001" customHeight="1" x14ac:dyDescent="0.15">
      <c r="A5" s="56"/>
      <c r="B5" s="94">
        <v>0</v>
      </c>
      <c r="C5" s="69">
        <v>0</v>
      </c>
      <c r="D5" s="61" t="s">
        <v>19</v>
      </c>
      <c r="E5" s="71">
        <v>0</v>
      </c>
      <c r="F5" s="69">
        <v>90</v>
      </c>
      <c r="G5" s="72">
        <v>90</v>
      </c>
      <c r="H5" s="68"/>
      <c r="I5" s="140">
        <v>1</v>
      </c>
      <c r="J5" s="32"/>
      <c r="K5" s="78" t="s">
        <v>36</v>
      </c>
      <c r="L5" s="79"/>
      <c r="M5" s="80"/>
      <c r="N5" s="77">
        <f>IF(B5="","",IF(B5=999,"",B5))</f>
        <v>0</v>
      </c>
      <c r="O5" s="81"/>
      <c r="P5" s="237" t="str">
        <f>IF(OR(C5="",B4=999),"","　+　"&amp;FIXED(C5,$C$3))</f>
        <v>　+　0.00</v>
      </c>
      <c r="Q5" s="237"/>
      <c r="R5" s="237"/>
      <c r="S5" s="238" t="str">
        <f>IF(OR(B5="",B5=999),"",IF(E5="","付近","付近　～　"&amp;"No. "&amp;E5))</f>
        <v>付近　～　No. 0</v>
      </c>
      <c r="T5" s="238"/>
      <c r="U5" s="238"/>
      <c r="V5" s="238"/>
      <c r="W5" s="239" t="str">
        <f>IF(OR(F5="",B5=999),"","　+　"&amp;FIXED(F5,$C$3))</f>
        <v>　+　90.00</v>
      </c>
      <c r="X5" s="239"/>
      <c r="Y5" s="239"/>
      <c r="Z5" s="240" t="str">
        <f>IF(B5=999,"合　計",IF(E5="","","付近"))</f>
        <v>付近</v>
      </c>
      <c r="AA5" s="241"/>
      <c r="AB5" s="82"/>
      <c r="AC5" s="83" t="str">
        <f t="shared" ref="AC5:AC17" si="0">IF(B5="","",IF(B5=999,FIXED($G$20,$G$3),FIXED(G5,$G$3)))</f>
        <v>90.0</v>
      </c>
      <c r="AD5" s="84"/>
      <c r="AE5" s="85"/>
      <c r="AF5" s="211" t="s">
        <v>41</v>
      </c>
      <c r="AG5" s="86"/>
      <c r="AH5" s="140"/>
      <c r="AI5" s="202"/>
    </row>
    <row r="6" spans="1:35" ht="20.100000000000001" customHeight="1" x14ac:dyDescent="0.15">
      <c r="A6" s="56"/>
      <c r="B6" s="95">
        <v>0</v>
      </c>
      <c r="C6" s="70">
        <v>0</v>
      </c>
      <c r="D6" s="62" t="s">
        <v>19</v>
      </c>
      <c r="E6" s="71">
        <v>0</v>
      </c>
      <c r="F6" s="70">
        <v>90</v>
      </c>
      <c r="G6" s="74">
        <v>90</v>
      </c>
      <c r="H6" s="68"/>
      <c r="I6" s="140">
        <v>2</v>
      </c>
      <c r="J6" s="8"/>
      <c r="K6" s="205"/>
      <c r="L6" s="13"/>
      <c r="M6" s="14"/>
      <c r="N6" s="15">
        <f t="shared" ref="N6:N20" si="1">IF(B6="","",IF(B6=999,"",B6))</f>
        <v>0</v>
      </c>
      <c r="O6" s="16"/>
      <c r="P6" s="242" t="str">
        <f t="shared" ref="P6:P17" si="2">IF(OR(C6="",B5=999),"","　+　"&amp;FIXED(C6,$C$3))</f>
        <v>　+　0.00</v>
      </c>
      <c r="Q6" s="242"/>
      <c r="R6" s="242"/>
      <c r="S6" s="243" t="str">
        <f t="shared" ref="S6:S17" si="3">IF(OR(B6="",B6=999),"",IF(E6="","付近","付近　～　"&amp;"No. "&amp;E6))</f>
        <v>付近　～　No. 0</v>
      </c>
      <c r="T6" s="243"/>
      <c r="U6" s="243"/>
      <c r="V6" s="243"/>
      <c r="W6" s="244" t="str">
        <f t="shared" ref="W6:W17" si="4">IF(OR(F6="",B6=999),"","　+　"&amp;FIXED(F6,$C$3))</f>
        <v>　+　90.00</v>
      </c>
      <c r="X6" s="244"/>
      <c r="Y6" s="244"/>
      <c r="Z6" s="245" t="str">
        <f t="shared" ref="Z6:Z19" si="5">IF(B6=999,"合　計",IF(E6="","","付近"))</f>
        <v>付近</v>
      </c>
      <c r="AA6" s="246"/>
      <c r="AB6" s="17"/>
      <c r="AC6" s="49" t="str">
        <f t="shared" si="0"/>
        <v>90.0</v>
      </c>
      <c r="AD6" s="18"/>
      <c r="AE6" s="19"/>
      <c r="AF6" s="214" t="s">
        <v>45</v>
      </c>
      <c r="AG6" s="10"/>
      <c r="AH6" s="140"/>
      <c r="AI6" s="202"/>
    </row>
    <row r="7" spans="1:35" ht="20.100000000000001" customHeight="1" x14ac:dyDescent="0.15">
      <c r="A7" s="56"/>
      <c r="B7" s="95">
        <v>999</v>
      </c>
      <c r="C7" s="70"/>
      <c r="D7" s="62" t="s">
        <v>19</v>
      </c>
      <c r="E7" s="73"/>
      <c r="F7" s="70"/>
      <c r="G7" s="74"/>
      <c r="H7" s="68"/>
      <c r="I7" s="140">
        <v>5</v>
      </c>
      <c r="J7" s="8"/>
      <c r="K7" s="12"/>
      <c r="L7" s="13"/>
      <c r="M7" s="14"/>
      <c r="N7" s="15" t="str">
        <f t="shared" ref="N7" si="6">IF(B7="","",IF(B7=999,"",B7))</f>
        <v/>
      </c>
      <c r="O7" s="16"/>
      <c r="P7" s="242" t="str">
        <f t="shared" ref="P7" si="7">IF(OR(C7="",B6=999),"","　+　"&amp;FIXED(C7,$C$3))</f>
        <v/>
      </c>
      <c r="Q7" s="242"/>
      <c r="R7" s="242"/>
      <c r="S7" s="243" t="str">
        <f t="shared" ref="S7" si="8">IF(OR(B7="",B7=999),"",IF(E7="","付近","付近　～　"&amp;"No. "&amp;E7))</f>
        <v/>
      </c>
      <c r="T7" s="243"/>
      <c r="U7" s="243"/>
      <c r="V7" s="243"/>
      <c r="W7" s="244" t="str">
        <f t="shared" ref="W7" si="9">IF(OR(F7="",B7=999),"","　+　"&amp;FIXED(F7,$C$3))</f>
        <v/>
      </c>
      <c r="X7" s="244"/>
      <c r="Y7" s="244"/>
      <c r="Z7" s="245" t="str">
        <f t="shared" ref="Z7" si="10">IF(B7=999,"合　計",IF(E7="","","付近"))</f>
        <v>合　計</v>
      </c>
      <c r="AA7" s="246"/>
      <c r="AB7" s="17"/>
      <c r="AC7" s="49" t="str">
        <f t="shared" si="0"/>
        <v>180.0</v>
      </c>
      <c r="AD7" s="18"/>
      <c r="AE7" s="19"/>
      <c r="AF7" s="194"/>
      <c r="AG7" s="10"/>
      <c r="AH7" s="140"/>
      <c r="AI7" s="11"/>
    </row>
    <row r="8" spans="1:35" ht="20.100000000000001" customHeight="1" x14ac:dyDescent="0.15">
      <c r="A8" s="56"/>
      <c r="B8" s="95"/>
      <c r="C8" s="70"/>
      <c r="D8" s="62" t="s">
        <v>19</v>
      </c>
      <c r="E8" s="73"/>
      <c r="F8" s="70"/>
      <c r="G8" s="74"/>
      <c r="H8" s="68"/>
      <c r="I8" s="140">
        <v>6</v>
      </c>
      <c r="J8" s="34"/>
      <c r="K8" s="35"/>
      <c r="L8" s="36"/>
      <c r="M8" s="36"/>
      <c r="N8" s="189" t="str">
        <f t="shared" ref="N8" si="11">IF(B8="","",IF(B8=999,"",B8))</f>
        <v/>
      </c>
      <c r="O8" s="37"/>
      <c r="P8" s="247" t="str">
        <f t="shared" ref="P8" si="12">IF(OR(C8="",B7=999),"","　+　"&amp;FIXED(C8,$C$3))</f>
        <v/>
      </c>
      <c r="Q8" s="247"/>
      <c r="R8" s="247"/>
      <c r="S8" s="248" t="str">
        <f t="shared" ref="S8" si="13">IF(OR(B8="",B8=999),"",IF(E8="","付近","付近　～　"&amp;"No. "&amp;E8))</f>
        <v/>
      </c>
      <c r="T8" s="248"/>
      <c r="U8" s="248"/>
      <c r="V8" s="248"/>
      <c r="W8" s="249" t="str">
        <f t="shared" ref="W8" si="14">IF(OR(F8="",B8=999),"","　+　"&amp;FIXED(F8,$C$3))</f>
        <v/>
      </c>
      <c r="X8" s="249"/>
      <c r="Y8" s="249"/>
      <c r="Z8" s="250" t="str">
        <f t="shared" ref="Z8" si="15">IF(B8=999,"合　計",IF(E8="","","付近"))</f>
        <v/>
      </c>
      <c r="AA8" s="250"/>
      <c r="AB8" s="38"/>
      <c r="AC8" s="50" t="str">
        <f t="shared" si="0"/>
        <v/>
      </c>
      <c r="AD8" s="37"/>
      <c r="AE8" s="37"/>
      <c r="AF8" s="206"/>
      <c r="AG8" s="190"/>
      <c r="AH8" s="140"/>
      <c r="AI8" s="11"/>
    </row>
    <row r="9" spans="1:35" ht="20.100000000000001" customHeight="1" x14ac:dyDescent="0.15">
      <c r="A9" s="56"/>
      <c r="B9" s="95"/>
      <c r="C9" s="70"/>
      <c r="D9" s="62" t="s">
        <v>19</v>
      </c>
      <c r="E9" s="73"/>
      <c r="F9" s="70"/>
      <c r="G9" s="74"/>
      <c r="H9" s="68"/>
      <c r="I9" s="140">
        <v>7</v>
      </c>
      <c r="J9" s="20"/>
      <c r="K9" s="21"/>
      <c r="N9" s="22" t="str">
        <f t="shared" si="1"/>
        <v/>
      </c>
      <c r="O9" s="23"/>
      <c r="P9" s="251" t="str">
        <f t="shared" si="2"/>
        <v/>
      </c>
      <c r="Q9" s="251"/>
      <c r="R9" s="251"/>
      <c r="S9" s="252" t="str">
        <f t="shared" si="3"/>
        <v/>
      </c>
      <c r="T9" s="252"/>
      <c r="U9" s="252"/>
      <c r="V9" s="252"/>
      <c r="W9" s="253" t="str">
        <f t="shared" si="4"/>
        <v/>
      </c>
      <c r="X9" s="253"/>
      <c r="Y9" s="253"/>
      <c r="Z9" s="254" t="str">
        <f t="shared" si="5"/>
        <v/>
      </c>
      <c r="AA9" s="254"/>
      <c r="AB9" s="24"/>
      <c r="AC9" s="51" t="str">
        <f t="shared" si="0"/>
        <v/>
      </c>
      <c r="AD9" s="23"/>
      <c r="AE9" s="23"/>
      <c r="AF9" s="26"/>
      <c r="AG9" s="27"/>
      <c r="AH9" s="140"/>
      <c r="AI9" s="11"/>
    </row>
    <row r="10" spans="1:35" ht="20.100000000000001" customHeight="1" x14ac:dyDescent="0.15">
      <c r="A10" s="56"/>
      <c r="B10" s="95"/>
      <c r="C10" s="70"/>
      <c r="D10" s="62" t="s">
        <v>19</v>
      </c>
      <c r="E10" s="73"/>
      <c r="F10" s="70"/>
      <c r="G10" s="74"/>
      <c r="H10" s="68"/>
      <c r="I10" s="140">
        <v>8</v>
      </c>
      <c r="J10" s="20"/>
      <c r="K10" s="21"/>
      <c r="N10" s="22" t="str">
        <f t="shared" si="1"/>
        <v/>
      </c>
      <c r="O10" s="23"/>
      <c r="P10" s="251" t="str">
        <f t="shared" si="2"/>
        <v/>
      </c>
      <c r="Q10" s="251"/>
      <c r="R10" s="251"/>
      <c r="S10" s="252" t="str">
        <f t="shared" si="3"/>
        <v/>
      </c>
      <c r="T10" s="252"/>
      <c r="U10" s="252"/>
      <c r="V10" s="252"/>
      <c r="W10" s="253" t="str">
        <f t="shared" si="4"/>
        <v/>
      </c>
      <c r="X10" s="253"/>
      <c r="Y10" s="253"/>
      <c r="Z10" s="254" t="str">
        <f t="shared" si="5"/>
        <v/>
      </c>
      <c r="AA10" s="254"/>
      <c r="AB10" s="24"/>
      <c r="AC10" s="51" t="str">
        <f t="shared" si="0"/>
        <v/>
      </c>
      <c r="AD10" s="23"/>
      <c r="AE10" s="23"/>
      <c r="AF10" s="26"/>
      <c r="AG10" s="27"/>
      <c r="AH10" s="140"/>
      <c r="AI10" s="11"/>
    </row>
    <row r="11" spans="1:35" ht="20.100000000000001" customHeight="1" x14ac:dyDescent="0.15">
      <c r="A11" s="56"/>
      <c r="B11" s="95"/>
      <c r="C11" s="70"/>
      <c r="D11" s="62" t="s">
        <v>19</v>
      </c>
      <c r="E11" s="73"/>
      <c r="F11" s="70"/>
      <c r="G11" s="74"/>
      <c r="H11" s="68"/>
      <c r="I11" s="140">
        <v>9</v>
      </c>
      <c r="J11" s="20"/>
      <c r="K11" s="21"/>
      <c r="N11" s="22" t="str">
        <f t="shared" si="1"/>
        <v/>
      </c>
      <c r="O11" s="23"/>
      <c r="P11" s="251" t="str">
        <f t="shared" si="2"/>
        <v/>
      </c>
      <c r="Q11" s="251"/>
      <c r="R11" s="251"/>
      <c r="S11" s="252" t="str">
        <f t="shared" si="3"/>
        <v/>
      </c>
      <c r="T11" s="252"/>
      <c r="U11" s="252"/>
      <c r="V11" s="252"/>
      <c r="W11" s="253" t="str">
        <f t="shared" si="4"/>
        <v/>
      </c>
      <c r="X11" s="253"/>
      <c r="Y11" s="253"/>
      <c r="Z11" s="254" t="str">
        <f t="shared" si="5"/>
        <v/>
      </c>
      <c r="AA11" s="254"/>
      <c r="AB11" s="24"/>
      <c r="AC11" s="51" t="str">
        <f t="shared" si="0"/>
        <v/>
      </c>
      <c r="AD11" s="23"/>
      <c r="AE11" s="23"/>
      <c r="AF11" s="26"/>
      <c r="AG11" s="27"/>
      <c r="AH11" s="140"/>
      <c r="AI11" s="11"/>
    </row>
    <row r="12" spans="1:35" ht="20.100000000000001" customHeight="1" x14ac:dyDescent="0.15">
      <c r="A12" s="56"/>
      <c r="B12" s="95"/>
      <c r="C12" s="70"/>
      <c r="D12" s="62" t="s">
        <v>19</v>
      </c>
      <c r="E12" s="73"/>
      <c r="F12" s="70"/>
      <c r="G12" s="74"/>
      <c r="H12" s="68"/>
      <c r="I12" s="140">
        <v>10</v>
      </c>
      <c r="J12" s="20"/>
      <c r="K12" s="21"/>
      <c r="N12" s="22" t="str">
        <f t="shared" si="1"/>
        <v/>
      </c>
      <c r="O12" s="23"/>
      <c r="P12" s="251" t="str">
        <f t="shared" si="2"/>
        <v/>
      </c>
      <c r="Q12" s="251"/>
      <c r="R12" s="251"/>
      <c r="S12" s="252" t="str">
        <f t="shared" si="3"/>
        <v/>
      </c>
      <c r="T12" s="252"/>
      <c r="U12" s="252"/>
      <c r="V12" s="252"/>
      <c r="W12" s="253" t="str">
        <f t="shared" si="4"/>
        <v/>
      </c>
      <c r="X12" s="253"/>
      <c r="Y12" s="253"/>
      <c r="Z12" s="254" t="str">
        <f t="shared" si="5"/>
        <v/>
      </c>
      <c r="AA12" s="254"/>
      <c r="AB12" s="24"/>
      <c r="AC12" s="51" t="str">
        <f t="shared" si="0"/>
        <v/>
      </c>
      <c r="AD12" s="23"/>
      <c r="AE12" s="23"/>
      <c r="AF12" s="26"/>
      <c r="AG12" s="27"/>
      <c r="AH12" s="140"/>
      <c r="AI12" s="11"/>
    </row>
    <row r="13" spans="1:35" ht="20.100000000000001" customHeight="1" x14ac:dyDescent="0.15">
      <c r="A13" s="56"/>
      <c r="B13" s="95"/>
      <c r="C13" s="70"/>
      <c r="D13" s="62" t="s">
        <v>19</v>
      </c>
      <c r="E13" s="73"/>
      <c r="F13" s="70"/>
      <c r="G13" s="74"/>
      <c r="H13" s="68"/>
      <c r="I13" s="140">
        <v>11</v>
      </c>
      <c r="J13" s="20"/>
      <c r="K13" s="21"/>
      <c r="N13" s="22" t="str">
        <f t="shared" si="1"/>
        <v/>
      </c>
      <c r="O13" s="23"/>
      <c r="P13" s="251" t="str">
        <f t="shared" si="2"/>
        <v/>
      </c>
      <c r="Q13" s="251"/>
      <c r="R13" s="251"/>
      <c r="S13" s="252" t="str">
        <f t="shared" si="3"/>
        <v/>
      </c>
      <c r="T13" s="252"/>
      <c r="U13" s="252"/>
      <c r="V13" s="252"/>
      <c r="W13" s="253" t="str">
        <f t="shared" si="4"/>
        <v/>
      </c>
      <c r="X13" s="253"/>
      <c r="Y13" s="253"/>
      <c r="Z13" s="254" t="str">
        <f t="shared" si="5"/>
        <v/>
      </c>
      <c r="AA13" s="254"/>
      <c r="AB13" s="24"/>
      <c r="AC13" s="51" t="str">
        <f t="shared" si="0"/>
        <v/>
      </c>
      <c r="AD13" s="23"/>
      <c r="AE13" s="23"/>
      <c r="AF13" s="26"/>
      <c r="AG13" s="27"/>
      <c r="AH13" s="140"/>
      <c r="AI13" s="11"/>
    </row>
    <row r="14" spans="1:35" ht="20.100000000000001" customHeight="1" x14ac:dyDescent="0.15">
      <c r="A14" s="56"/>
      <c r="B14" s="95"/>
      <c r="C14" s="70"/>
      <c r="D14" s="62" t="s">
        <v>19</v>
      </c>
      <c r="E14" s="73"/>
      <c r="F14" s="70"/>
      <c r="G14" s="74"/>
      <c r="H14" s="68"/>
      <c r="I14" s="140">
        <v>12</v>
      </c>
      <c r="J14" s="20"/>
      <c r="K14" s="21"/>
      <c r="N14" s="22" t="str">
        <f t="shared" si="1"/>
        <v/>
      </c>
      <c r="O14" s="23"/>
      <c r="P14" s="251" t="str">
        <f t="shared" si="2"/>
        <v/>
      </c>
      <c r="Q14" s="251"/>
      <c r="R14" s="251"/>
      <c r="S14" s="252" t="str">
        <f t="shared" si="3"/>
        <v/>
      </c>
      <c r="T14" s="252"/>
      <c r="U14" s="252"/>
      <c r="V14" s="252"/>
      <c r="W14" s="253" t="str">
        <f t="shared" si="4"/>
        <v/>
      </c>
      <c r="X14" s="253"/>
      <c r="Y14" s="253"/>
      <c r="Z14" s="254" t="str">
        <f t="shared" si="5"/>
        <v/>
      </c>
      <c r="AA14" s="254"/>
      <c r="AB14" s="24"/>
      <c r="AC14" s="51" t="str">
        <f t="shared" si="0"/>
        <v/>
      </c>
      <c r="AD14" s="23"/>
      <c r="AE14" s="23"/>
      <c r="AF14" s="26"/>
      <c r="AG14" s="27"/>
      <c r="AH14" s="140"/>
      <c r="AI14" s="11"/>
    </row>
    <row r="15" spans="1:35" ht="20.100000000000001" customHeight="1" x14ac:dyDescent="0.15">
      <c r="A15" s="56"/>
      <c r="B15" s="95"/>
      <c r="C15" s="70"/>
      <c r="D15" s="62" t="s">
        <v>19</v>
      </c>
      <c r="E15" s="73"/>
      <c r="F15" s="70"/>
      <c r="G15" s="74"/>
      <c r="H15" s="68"/>
      <c r="I15" s="140">
        <v>13</v>
      </c>
      <c r="J15" s="20"/>
      <c r="K15" s="21"/>
      <c r="N15" s="22" t="str">
        <f t="shared" si="1"/>
        <v/>
      </c>
      <c r="O15" s="23"/>
      <c r="P15" s="251" t="str">
        <f t="shared" si="2"/>
        <v/>
      </c>
      <c r="Q15" s="251"/>
      <c r="R15" s="251"/>
      <c r="S15" s="252" t="str">
        <f t="shared" si="3"/>
        <v/>
      </c>
      <c r="T15" s="252"/>
      <c r="U15" s="252"/>
      <c r="V15" s="252"/>
      <c r="W15" s="253" t="str">
        <f t="shared" si="4"/>
        <v/>
      </c>
      <c r="X15" s="253"/>
      <c r="Y15" s="253"/>
      <c r="Z15" s="254" t="str">
        <f t="shared" si="5"/>
        <v/>
      </c>
      <c r="AA15" s="254"/>
      <c r="AB15" s="24"/>
      <c r="AC15" s="51" t="str">
        <f t="shared" si="0"/>
        <v/>
      </c>
      <c r="AD15" s="23"/>
      <c r="AE15" s="23"/>
      <c r="AF15" s="26"/>
      <c r="AG15" s="27"/>
      <c r="AH15" s="140"/>
      <c r="AI15" s="11"/>
    </row>
    <row r="16" spans="1:35" ht="20.100000000000001" customHeight="1" x14ac:dyDescent="0.15">
      <c r="A16" s="56"/>
      <c r="B16" s="95"/>
      <c r="C16" s="70"/>
      <c r="D16" s="62" t="s">
        <v>19</v>
      </c>
      <c r="E16" s="73"/>
      <c r="F16" s="70"/>
      <c r="G16" s="74"/>
      <c r="H16" s="68"/>
      <c r="I16" s="140">
        <v>14</v>
      </c>
      <c r="J16" s="20"/>
      <c r="K16" s="21"/>
      <c r="N16" s="22" t="str">
        <f t="shared" si="1"/>
        <v/>
      </c>
      <c r="O16" s="23"/>
      <c r="P16" s="251" t="str">
        <f t="shared" si="2"/>
        <v/>
      </c>
      <c r="Q16" s="251"/>
      <c r="R16" s="251"/>
      <c r="S16" s="252" t="str">
        <f t="shared" si="3"/>
        <v/>
      </c>
      <c r="T16" s="252"/>
      <c r="U16" s="252"/>
      <c r="V16" s="252"/>
      <c r="W16" s="253" t="str">
        <f t="shared" si="4"/>
        <v/>
      </c>
      <c r="X16" s="253"/>
      <c r="Y16" s="253"/>
      <c r="Z16" s="254" t="str">
        <f t="shared" si="5"/>
        <v/>
      </c>
      <c r="AA16" s="254"/>
      <c r="AB16" s="24"/>
      <c r="AC16" s="51" t="str">
        <f t="shared" si="0"/>
        <v/>
      </c>
      <c r="AD16" s="23"/>
      <c r="AE16" s="23"/>
      <c r="AF16" s="26"/>
      <c r="AG16" s="27"/>
      <c r="AH16" s="140"/>
      <c r="AI16" s="33"/>
    </row>
    <row r="17" spans="1:35" ht="20.100000000000001" customHeight="1" x14ac:dyDescent="0.15">
      <c r="A17" s="56"/>
      <c r="B17" s="95"/>
      <c r="C17" s="70"/>
      <c r="D17" s="62" t="s">
        <v>19</v>
      </c>
      <c r="E17" s="73"/>
      <c r="F17" s="70"/>
      <c r="G17" s="74"/>
      <c r="H17" s="68"/>
      <c r="I17" s="140">
        <v>15</v>
      </c>
      <c r="J17" s="20"/>
      <c r="K17" s="21"/>
      <c r="N17" s="22" t="str">
        <f t="shared" si="1"/>
        <v/>
      </c>
      <c r="O17" s="23"/>
      <c r="P17" s="251" t="str">
        <f t="shared" si="2"/>
        <v/>
      </c>
      <c r="Q17" s="251"/>
      <c r="R17" s="251"/>
      <c r="S17" s="252" t="str">
        <f t="shared" si="3"/>
        <v/>
      </c>
      <c r="T17" s="252"/>
      <c r="U17" s="252"/>
      <c r="V17" s="252"/>
      <c r="W17" s="253" t="str">
        <f t="shared" si="4"/>
        <v/>
      </c>
      <c r="X17" s="253"/>
      <c r="Y17" s="253"/>
      <c r="Z17" s="254" t="str">
        <f t="shared" si="5"/>
        <v/>
      </c>
      <c r="AA17" s="254"/>
      <c r="AB17" s="24"/>
      <c r="AC17" s="51" t="str">
        <f t="shared" si="0"/>
        <v/>
      </c>
      <c r="AD17" s="23"/>
      <c r="AE17" s="23"/>
      <c r="AF17" s="26"/>
      <c r="AG17" s="27"/>
      <c r="AH17" s="140"/>
      <c r="AI17" s="33"/>
    </row>
    <row r="18" spans="1:35" ht="20.100000000000001" customHeight="1" x14ac:dyDescent="0.15">
      <c r="A18" s="56"/>
      <c r="B18" s="95"/>
      <c r="C18" s="70"/>
      <c r="D18" s="62" t="s">
        <v>19</v>
      </c>
      <c r="E18" s="73"/>
      <c r="F18" s="70"/>
      <c r="G18" s="74"/>
      <c r="H18" s="68"/>
      <c r="I18" s="140">
        <v>16</v>
      </c>
      <c r="J18" s="20"/>
      <c r="K18" s="21"/>
      <c r="N18" s="22" t="str">
        <f t="shared" si="1"/>
        <v/>
      </c>
      <c r="O18" s="23"/>
      <c r="P18" s="251" t="str">
        <f>IF(C18="","","　+　"&amp;FIXED(C18,$C$3))</f>
        <v/>
      </c>
      <c r="Q18" s="251"/>
      <c r="R18" s="251"/>
      <c r="S18" s="252" t="str">
        <f>IF(B18="","",IF(E18="","付近","付近　～　"&amp;"No. "&amp;E18))</f>
        <v/>
      </c>
      <c r="T18" s="252"/>
      <c r="U18" s="252"/>
      <c r="V18" s="252"/>
      <c r="W18" s="253" t="str">
        <f>IF(F18="","","　+　"&amp;FIXED(F18,$C$3))</f>
        <v/>
      </c>
      <c r="X18" s="253"/>
      <c r="Y18" s="253"/>
      <c r="Z18" s="254" t="str">
        <f t="shared" si="5"/>
        <v/>
      </c>
      <c r="AA18" s="254"/>
      <c r="AB18" s="24"/>
      <c r="AC18" s="25"/>
      <c r="AD18" s="23"/>
      <c r="AE18" s="23"/>
      <c r="AF18" s="26"/>
      <c r="AG18" s="27"/>
      <c r="AH18" s="140"/>
      <c r="AI18" s="33"/>
    </row>
    <row r="19" spans="1:35" ht="20.100000000000001" customHeight="1" x14ac:dyDescent="0.15">
      <c r="A19" s="56"/>
      <c r="B19" s="96"/>
      <c r="C19" s="52"/>
      <c r="D19" s="63" t="s">
        <v>19</v>
      </c>
      <c r="E19" s="53"/>
      <c r="F19" s="52"/>
      <c r="G19" s="54"/>
      <c r="H19" s="68"/>
      <c r="I19" s="140">
        <v>17</v>
      </c>
      <c r="J19" s="20"/>
      <c r="K19" s="21"/>
      <c r="N19" s="22" t="str">
        <f t="shared" si="1"/>
        <v/>
      </c>
      <c r="O19" s="23"/>
      <c r="P19" s="251" t="str">
        <f>IF(C19="","","　+　"&amp;FIXED(C19,$C$3))</f>
        <v/>
      </c>
      <c r="Q19" s="251"/>
      <c r="R19" s="251"/>
      <c r="S19" s="252" t="str">
        <f>IF(B19="","",IF(E19="","付近","付近　～　"&amp;"No. "&amp;E19))</f>
        <v/>
      </c>
      <c r="T19" s="252"/>
      <c r="U19" s="252"/>
      <c r="V19" s="252"/>
      <c r="W19" s="253" t="str">
        <f>IF(F19="","","　+　"&amp;FIXED(F19,$C$3))</f>
        <v/>
      </c>
      <c r="X19" s="253"/>
      <c r="Y19" s="253"/>
      <c r="Z19" s="254" t="str">
        <f t="shared" si="5"/>
        <v/>
      </c>
      <c r="AA19" s="254"/>
      <c r="AB19" s="24"/>
      <c r="AC19" s="25"/>
      <c r="AD19" s="23"/>
      <c r="AE19" s="23"/>
      <c r="AF19" s="26"/>
      <c r="AG19" s="27"/>
      <c r="AH19" s="140"/>
      <c r="AI19" s="33"/>
    </row>
    <row r="20" spans="1:35" ht="20.100000000000001" customHeight="1" x14ac:dyDescent="0.15">
      <c r="A20" s="56"/>
      <c r="B20" s="64"/>
      <c r="C20" s="65"/>
      <c r="D20" s="66"/>
      <c r="E20" s="64"/>
      <c r="F20" s="65"/>
      <c r="G20" s="67">
        <f>SUM(G5:G19)</f>
        <v>180</v>
      </c>
      <c r="H20" s="67"/>
      <c r="I20" s="140">
        <v>18</v>
      </c>
      <c r="J20" s="28"/>
      <c r="K20" s="29"/>
      <c r="L20" s="30"/>
      <c r="M20" s="30"/>
      <c r="N20" s="44" t="str">
        <f t="shared" si="1"/>
        <v/>
      </c>
      <c r="O20" s="45"/>
      <c r="P20" s="255" t="str">
        <f>IF(C20="","","　+　"&amp;FIXED(C20,$C$3))</f>
        <v/>
      </c>
      <c r="Q20" s="255"/>
      <c r="R20" s="255"/>
      <c r="S20" s="256" t="str">
        <f>IF(B20="","",IF(E20="","付近","付近　～　"&amp;"No. "&amp;E20))</f>
        <v/>
      </c>
      <c r="T20" s="256"/>
      <c r="U20" s="256"/>
      <c r="V20" s="256"/>
      <c r="W20" s="257" t="str">
        <f>IF(F20="","","　+　"&amp;FIXED(F20,$C$3))</f>
        <v/>
      </c>
      <c r="X20" s="257"/>
      <c r="Y20" s="257"/>
      <c r="Z20" s="258" t="str">
        <f>IF(E20="","","付近")</f>
        <v/>
      </c>
      <c r="AA20" s="258"/>
      <c r="AB20" s="46"/>
      <c r="AC20" s="47"/>
      <c r="AD20" s="45"/>
      <c r="AE20" s="45"/>
      <c r="AF20" s="48"/>
      <c r="AG20" s="31"/>
      <c r="AH20" s="140"/>
      <c r="AI20" s="33"/>
    </row>
    <row r="21" spans="1:35" ht="20.100000000000001" customHeight="1" x14ac:dyDescent="0.15">
      <c r="A21" s="140"/>
      <c r="B21" s="152"/>
      <c r="C21" s="153"/>
      <c r="D21" s="154"/>
      <c r="E21" s="152"/>
      <c r="F21" s="153"/>
      <c r="G21" s="155"/>
      <c r="H21" s="155"/>
      <c r="I21" s="140">
        <v>19</v>
      </c>
      <c r="J21" s="88"/>
      <c r="K21" s="89" t="s">
        <v>3</v>
      </c>
      <c r="L21" s="90"/>
      <c r="M21" s="91"/>
      <c r="N21" s="89" t="s">
        <v>4</v>
      </c>
      <c r="O21" s="90"/>
      <c r="P21" s="259" t="s">
        <v>5</v>
      </c>
      <c r="Q21" s="260"/>
      <c r="R21" s="260"/>
      <c r="S21" s="260"/>
      <c r="T21" s="260"/>
      <c r="U21" s="260"/>
      <c r="V21" s="260"/>
      <c r="W21" s="260"/>
      <c r="X21" s="260"/>
      <c r="Y21" s="260"/>
      <c r="Z21" s="261"/>
      <c r="AA21" s="92" t="s">
        <v>0</v>
      </c>
      <c r="AB21" s="91"/>
      <c r="AC21" s="89" t="s">
        <v>1</v>
      </c>
      <c r="AD21" s="90"/>
      <c r="AE21" s="91"/>
      <c r="AF21" s="89" t="s">
        <v>2</v>
      </c>
      <c r="AG21" s="93"/>
      <c r="AH21" s="140"/>
      <c r="AI21" s="33"/>
    </row>
    <row r="22" spans="1:35" ht="20.100000000000001" customHeight="1" x14ac:dyDescent="0.15">
      <c r="A22" s="140"/>
      <c r="B22" s="152"/>
      <c r="C22" s="153"/>
      <c r="D22" s="154"/>
      <c r="E22" s="152"/>
      <c r="F22" s="153"/>
      <c r="G22" s="155"/>
      <c r="H22" s="155"/>
      <c r="I22" s="140">
        <v>20</v>
      </c>
      <c r="J22" s="32"/>
      <c r="K22" s="78" t="str">
        <f>K5</f>
        <v>ガッター</v>
      </c>
      <c r="L22" s="79"/>
      <c r="M22" s="80"/>
      <c r="N22" s="156" t="s">
        <v>38</v>
      </c>
      <c r="O22" s="79"/>
      <c r="P22" s="80"/>
      <c r="Q22" s="141" t="str">
        <f>"平均H1 = ("&amp;FIXED('ガッター 断1'!Q30,2)&amp;"+"&amp;FIXED('ガッター 断2'!Q30,2)&amp;")/2="&amp;FIXED(('ガッター 断1'!Q30+'ガッター 断2'!Q30)/2,2)&amp;"m"</f>
        <v>平均H1 = (0.26+0.24)/2=0.25m</v>
      </c>
      <c r="R22" s="141"/>
      <c r="S22" s="141"/>
      <c r="T22" s="141"/>
      <c r="U22" s="141"/>
      <c r="V22" s="141"/>
      <c r="W22" s="141"/>
      <c r="X22" s="141"/>
      <c r="Y22" s="141"/>
      <c r="Z22" s="79"/>
      <c r="AA22" s="142"/>
      <c r="AB22" s="143"/>
      <c r="AC22" s="144"/>
      <c r="AD22" s="79"/>
      <c r="AE22" s="80"/>
      <c r="AF22" s="157"/>
      <c r="AG22" s="86"/>
      <c r="AH22" s="140"/>
      <c r="AI22" s="33"/>
    </row>
    <row r="23" spans="1:35" ht="20.100000000000001" customHeight="1" x14ac:dyDescent="0.15">
      <c r="A23" s="140"/>
      <c r="B23" s="152"/>
      <c r="C23" s="153"/>
      <c r="D23" s="154"/>
      <c r="E23" s="152"/>
      <c r="F23" s="153"/>
      <c r="G23" s="155"/>
      <c r="H23" s="155"/>
      <c r="I23" s="140">
        <v>21</v>
      </c>
      <c r="J23" s="8"/>
      <c r="K23" s="205"/>
      <c r="L23" s="13"/>
      <c r="M23" s="14"/>
      <c r="N23" s="158"/>
      <c r="O23" s="13"/>
      <c r="P23" s="14"/>
      <c r="Q23" s="145"/>
      <c r="R23" s="145"/>
      <c r="S23" s="145"/>
      <c r="T23" s="145"/>
      <c r="U23" s="145"/>
      <c r="V23" s="145"/>
      <c r="W23" s="145"/>
      <c r="X23" s="145"/>
      <c r="Y23" s="145"/>
      <c r="Z23" s="13"/>
      <c r="AA23" s="146"/>
      <c r="AB23" s="147"/>
      <c r="AC23" s="148"/>
      <c r="AD23" s="13"/>
      <c r="AE23" s="14"/>
      <c r="AF23" s="159"/>
      <c r="AG23" s="10"/>
      <c r="AH23" s="140"/>
      <c r="AI23" s="33"/>
    </row>
    <row r="24" spans="1:35" ht="20.100000000000001" customHeight="1" x14ac:dyDescent="0.15">
      <c r="A24" s="140"/>
      <c r="B24" s="140"/>
      <c r="C24" s="140"/>
      <c r="D24" s="140"/>
      <c r="E24" s="140"/>
      <c r="F24" s="140"/>
      <c r="G24" s="155"/>
      <c r="H24" s="155"/>
      <c r="I24" s="140">
        <v>22</v>
      </c>
      <c r="J24" s="8"/>
      <c r="K24" s="215" t="s">
        <v>52</v>
      </c>
      <c r="L24" s="13"/>
      <c r="M24" s="14"/>
      <c r="N24" s="225" t="s">
        <v>54</v>
      </c>
      <c r="O24" s="13"/>
      <c r="P24" s="14"/>
      <c r="Q24" s="145" t="s">
        <v>65</v>
      </c>
      <c r="R24" s="145"/>
      <c r="S24" s="145"/>
      <c r="T24" s="145"/>
      <c r="U24" s="145"/>
      <c r="V24" s="145"/>
      <c r="W24" s="145"/>
      <c r="X24" s="145"/>
      <c r="Y24" s="145"/>
      <c r="Z24" s="13"/>
      <c r="AA24" s="146" t="s">
        <v>20</v>
      </c>
      <c r="AB24" s="147"/>
      <c r="AC24" s="148"/>
      <c r="AD24" s="13"/>
      <c r="AE24" s="14"/>
      <c r="AF24" s="192">
        <v>180</v>
      </c>
      <c r="AG24" s="10"/>
      <c r="AH24" s="140"/>
      <c r="AI24" s="33"/>
    </row>
    <row r="25" spans="1:35" ht="20.100000000000001" customHeight="1" x14ac:dyDescent="0.15">
      <c r="A25" s="140"/>
      <c r="B25" s="140"/>
      <c r="C25" s="140"/>
      <c r="D25" s="140"/>
      <c r="E25" s="140"/>
      <c r="F25" s="140"/>
      <c r="G25" s="155"/>
      <c r="H25" s="155"/>
      <c r="I25" s="140">
        <v>22</v>
      </c>
      <c r="J25" s="8"/>
      <c r="K25" s="215"/>
      <c r="L25" s="13"/>
      <c r="M25" s="14"/>
      <c r="N25" s="225" t="s">
        <v>64</v>
      </c>
      <c r="O25" s="13"/>
      <c r="P25" s="14"/>
      <c r="Q25" s="145" t="s">
        <v>65</v>
      </c>
      <c r="R25" s="145"/>
      <c r="S25" s="145"/>
      <c r="T25" s="145"/>
      <c r="U25" s="145"/>
      <c r="V25" s="145"/>
      <c r="W25" s="145"/>
      <c r="X25" s="145"/>
      <c r="Y25" s="145"/>
      <c r="Z25" s="13"/>
      <c r="AA25" s="146" t="s">
        <v>20</v>
      </c>
      <c r="AB25" s="147"/>
      <c r="AC25" s="148"/>
      <c r="AD25" s="13"/>
      <c r="AE25" s="14"/>
      <c r="AF25" s="192">
        <v>180</v>
      </c>
      <c r="AG25" s="10"/>
      <c r="AH25" s="140"/>
      <c r="AI25" s="33"/>
    </row>
    <row r="26" spans="1:35" ht="20.100000000000001" customHeight="1" x14ac:dyDescent="0.15">
      <c r="A26" s="140"/>
      <c r="B26" s="140"/>
      <c r="C26" s="140"/>
      <c r="D26" s="140"/>
      <c r="E26" s="140"/>
      <c r="F26" s="140"/>
      <c r="G26" s="155"/>
      <c r="H26" s="155"/>
      <c r="I26" s="140">
        <v>22</v>
      </c>
      <c r="J26" s="8"/>
      <c r="K26" s="231" t="s">
        <v>53</v>
      </c>
      <c r="L26" s="13"/>
      <c r="M26" s="14"/>
      <c r="N26" s="158" t="s">
        <v>55</v>
      </c>
      <c r="O26" s="13"/>
      <c r="P26" s="14"/>
      <c r="Q26" s="191" t="s">
        <v>42</v>
      </c>
      <c r="R26" s="145"/>
      <c r="S26" s="145"/>
      <c r="T26" s="145"/>
      <c r="U26" s="145" t="str">
        <f>""&amp;FIXED(ガッター断3!O27,2)&amp;"+"&amp;FIXED(ガッター断4!O27,2)&amp;""</f>
        <v>5.07+5.17</v>
      </c>
      <c r="V26" s="145"/>
      <c r="W26" s="145"/>
      <c r="X26" s="145"/>
      <c r="Y26" s="145"/>
      <c r="Z26" s="13"/>
      <c r="AA26" s="146" t="s">
        <v>8</v>
      </c>
      <c r="AB26" s="147"/>
      <c r="AC26" s="148"/>
      <c r="AD26" s="13"/>
      <c r="AE26" s="14"/>
      <c r="AF26" s="198">
        <f>ガッター断3!O27+ガッター断4!O27</f>
        <v>10.240000000000002</v>
      </c>
      <c r="AG26" s="10"/>
      <c r="AH26" s="140"/>
      <c r="AI26" s="33"/>
    </row>
    <row r="27" spans="1:35" ht="20.100000000000001" customHeight="1" x14ac:dyDescent="0.15">
      <c r="A27" s="140"/>
      <c r="B27" s="140"/>
      <c r="C27" s="140"/>
      <c r="D27" s="140"/>
      <c r="E27" s="140"/>
      <c r="F27" s="140"/>
      <c r="G27" s="155"/>
      <c r="H27" s="155"/>
      <c r="I27" s="140">
        <v>22</v>
      </c>
      <c r="J27" s="8"/>
      <c r="K27" s="12" t="s">
        <v>7</v>
      </c>
      <c r="L27" s="13"/>
      <c r="M27" s="14"/>
      <c r="N27" s="158" t="s">
        <v>34</v>
      </c>
      <c r="O27" s="13"/>
      <c r="P27" s="14"/>
      <c r="Q27" s="191" t="s">
        <v>42</v>
      </c>
      <c r="R27" s="145"/>
      <c r="S27" s="145"/>
      <c r="T27" s="145"/>
      <c r="U27" s="145" t="str">
        <f>U26</f>
        <v>5.07+5.17</v>
      </c>
      <c r="V27" s="145"/>
      <c r="W27" s="145"/>
      <c r="X27" s="145"/>
      <c r="Y27" s="145"/>
      <c r="Z27" s="13"/>
      <c r="AA27" s="146" t="s">
        <v>8</v>
      </c>
      <c r="AB27" s="147"/>
      <c r="AC27" s="148"/>
      <c r="AD27" s="13"/>
      <c r="AE27" s="14"/>
      <c r="AF27" s="198">
        <f>AF26</f>
        <v>10.240000000000002</v>
      </c>
      <c r="AG27" s="10"/>
      <c r="AH27" s="140"/>
      <c r="AI27" s="33"/>
    </row>
    <row r="28" spans="1:35" ht="20.100000000000001" customHeight="1" x14ac:dyDescent="0.15">
      <c r="A28" s="140"/>
      <c r="B28" s="140"/>
      <c r="C28" s="140"/>
      <c r="D28" s="140"/>
      <c r="E28" s="140"/>
      <c r="F28" s="140"/>
      <c r="G28" s="155"/>
      <c r="H28" s="155"/>
      <c r="I28" s="140">
        <v>23</v>
      </c>
      <c r="J28" s="8"/>
      <c r="K28" s="12" t="s">
        <v>26</v>
      </c>
      <c r="L28" s="13"/>
      <c r="M28" s="14"/>
      <c r="N28" s="158" t="s">
        <v>37</v>
      </c>
      <c r="O28" s="13"/>
      <c r="P28" s="14"/>
      <c r="Q28" s="191" t="s">
        <v>42</v>
      </c>
      <c r="R28" s="145"/>
      <c r="S28" s="145"/>
      <c r="T28" s="145"/>
      <c r="U28" s="145" t="str">
        <f>""&amp;FIXED('ガッター 断1'!O27,2)&amp;"+"&amp;FIXED('ガッター 断2'!O27,2)&amp;""</f>
        <v>37.73+34.83</v>
      </c>
      <c r="V28" s="145"/>
      <c r="W28" s="145"/>
      <c r="X28" s="145"/>
      <c r="Y28" s="145"/>
      <c r="Z28" s="13"/>
      <c r="AA28" s="146" t="s">
        <v>22</v>
      </c>
      <c r="AB28" s="147"/>
      <c r="AC28" s="148"/>
      <c r="AD28" s="13"/>
      <c r="AE28" s="14"/>
      <c r="AF28" s="198">
        <f>'ガッター 断1'!O27+'ガッター 断2'!O27</f>
        <v>72.56</v>
      </c>
      <c r="AG28" s="10"/>
      <c r="AH28" s="140"/>
      <c r="AI28" s="33"/>
    </row>
    <row r="29" spans="1:35" ht="20.100000000000001" customHeight="1" x14ac:dyDescent="0.15">
      <c r="A29" s="140"/>
      <c r="B29" s="140"/>
      <c r="C29" s="140"/>
      <c r="D29" s="140"/>
      <c r="E29" s="140"/>
      <c r="F29" s="140"/>
      <c r="G29" s="155"/>
      <c r="H29" s="155"/>
      <c r="I29" s="140">
        <v>24</v>
      </c>
      <c r="J29" s="8"/>
      <c r="K29" s="12" t="s">
        <v>58</v>
      </c>
      <c r="L29" s="13"/>
      <c r="M29" s="14"/>
      <c r="N29" s="158" t="s">
        <v>59</v>
      </c>
      <c r="O29" s="13"/>
      <c r="P29" s="14"/>
      <c r="Q29" s="145" t="s">
        <v>60</v>
      </c>
      <c r="R29" s="145"/>
      <c r="S29" s="145"/>
      <c r="T29" s="145"/>
      <c r="U29" s="145"/>
      <c r="V29" s="145"/>
      <c r="W29" s="145"/>
      <c r="X29" s="145"/>
      <c r="Y29" s="145"/>
      <c r="Z29" s="13"/>
      <c r="AA29" s="146" t="s">
        <v>8</v>
      </c>
      <c r="AB29" s="147"/>
      <c r="AC29" s="148"/>
      <c r="AD29" s="13"/>
      <c r="AE29" s="14"/>
      <c r="AF29" s="198">
        <f>AF26</f>
        <v>10.240000000000002</v>
      </c>
      <c r="AG29" s="10"/>
      <c r="AH29" s="140"/>
      <c r="AI29" s="33"/>
    </row>
    <row r="30" spans="1:35" ht="20.100000000000001" customHeight="1" x14ac:dyDescent="0.15">
      <c r="A30" s="140"/>
      <c r="B30" s="140"/>
      <c r="C30" s="140"/>
      <c r="D30" s="140"/>
      <c r="E30" s="140"/>
      <c r="F30" s="140"/>
      <c r="G30" s="155"/>
      <c r="H30" s="155"/>
      <c r="I30" s="140">
        <v>24</v>
      </c>
      <c r="J30" s="8"/>
      <c r="K30" s="12"/>
      <c r="L30" s="13"/>
      <c r="M30" s="14"/>
      <c r="N30" s="158"/>
      <c r="O30" s="13"/>
      <c r="P30" s="14"/>
      <c r="Q30" s="145" t="str">
        <f>""&amp;FIXED(AF29,2)&amp;"*2.1"</f>
        <v>10.24*2.1</v>
      </c>
      <c r="R30" s="145"/>
      <c r="S30" s="145"/>
      <c r="T30" s="145"/>
      <c r="U30" s="145"/>
      <c r="V30" s="145"/>
      <c r="W30" s="145"/>
      <c r="X30" s="145"/>
      <c r="Y30" s="145"/>
      <c r="Z30" s="13"/>
      <c r="AA30" s="146" t="s">
        <v>66</v>
      </c>
      <c r="AB30" s="147"/>
      <c r="AC30" s="148"/>
      <c r="AD30" s="13"/>
      <c r="AE30" s="14"/>
      <c r="AF30" s="192">
        <f>ROUND(AF29*2.1,1)</f>
        <v>21.5</v>
      </c>
      <c r="AG30" s="10"/>
      <c r="AH30" s="140"/>
      <c r="AI30" s="33"/>
    </row>
    <row r="31" spans="1:35" ht="20.100000000000001" customHeight="1" x14ac:dyDescent="0.15">
      <c r="A31" s="140"/>
      <c r="B31" s="140"/>
      <c r="C31" s="140"/>
      <c r="D31" s="140"/>
      <c r="E31" s="140"/>
      <c r="F31" s="140"/>
      <c r="G31" s="155"/>
      <c r="H31" s="155"/>
      <c r="I31" s="140">
        <v>26</v>
      </c>
      <c r="J31" s="8"/>
      <c r="K31" s="12"/>
      <c r="L31" s="13"/>
      <c r="M31" s="14"/>
      <c r="N31" s="158"/>
      <c r="O31" s="13"/>
      <c r="P31" s="14"/>
      <c r="Q31" s="145"/>
      <c r="R31" s="145"/>
      <c r="S31" s="145"/>
      <c r="T31" s="145"/>
      <c r="U31" s="145"/>
      <c r="V31" s="145"/>
      <c r="W31" s="145"/>
      <c r="X31" s="145"/>
      <c r="Y31" s="145"/>
      <c r="Z31" s="13"/>
      <c r="AA31" s="146"/>
      <c r="AB31" s="147"/>
      <c r="AC31" s="148"/>
      <c r="AD31" s="13"/>
      <c r="AE31" s="14"/>
      <c r="AF31" s="198"/>
      <c r="AG31" s="10"/>
      <c r="AH31" s="140"/>
      <c r="AI31" s="33"/>
    </row>
    <row r="32" spans="1:35" ht="20.100000000000001" customHeight="1" x14ac:dyDescent="0.15">
      <c r="A32" s="140"/>
      <c r="B32" s="140"/>
      <c r="C32" s="140"/>
      <c r="D32" s="140"/>
      <c r="E32" s="140"/>
      <c r="F32" s="140"/>
      <c r="G32" s="155"/>
      <c r="H32" s="155"/>
      <c r="I32" s="140">
        <v>36</v>
      </c>
      <c r="J32" s="8"/>
      <c r="K32" s="12"/>
      <c r="L32" s="13"/>
      <c r="M32" s="14"/>
      <c r="N32" s="158" t="s">
        <v>33</v>
      </c>
      <c r="O32" s="13"/>
      <c r="P32" s="14"/>
      <c r="Q32" s="145"/>
      <c r="R32" s="145"/>
      <c r="S32" s="145"/>
      <c r="T32" s="145"/>
      <c r="U32" s="145"/>
      <c r="V32" s="145"/>
      <c r="W32" s="145"/>
      <c r="X32" s="145"/>
      <c r="Y32" s="145"/>
      <c r="Z32" s="13"/>
      <c r="AA32" s="146"/>
      <c r="AB32" s="147"/>
      <c r="AC32" s="148"/>
      <c r="AD32" s="13"/>
      <c r="AE32" s="14"/>
      <c r="AF32" s="198"/>
      <c r="AG32" s="10"/>
      <c r="AH32" s="140"/>
      <c r="AI32" s="33"/>
    </row>
    <row r="33" spans="1:35" ht="20.100000000000001" customHeight="1" x14ac:dyDescent="0.15">
      <c r="A33" s="140"/>
      <c r="B33" s="140"/>
      <c r="C33" s="140"/>
      <c r="D33" s="140"/>
      <c r="E33" s="140"/>
      <c r="F33" s="140"/>
      <c r="G33" s="155"/>
      <c r="H33" s="155"/>
      <c r="I33" s="140">
        <v>37</v>
      </c>
      <c r="J33" s="8"/>
      <c r="K33" s="215" t="s">
        <v>52</v>
      </c>
      <c r="L33" s="13"/>
      <c r="M33" s="14"/>
      <c r="N33" s="225" t="s">
        <v>54</v>
      </c>
      <c r="O33" s="13"/>
      <c r="P33" s="14"/>
      <c r="Q33" s="145"/>
      <c r="R33" s="145"/>
      <c r="S33" s="145"/>
      <c r="T33" s="145"/>
      <c r="U33" s="145"/>
      <c r="V33" s="145"/>
      <c r="W33" s="145"/>
      <c r="X33" s="145"/>
      <c r="Y33" s="145"/>
      <c r="Z33" s="13"/>
      <c r="AA33" s="146" t="s">
        <v>20</v>
      </c>
      <c r="AB33" s="147"/>
      <c r="AC33" s="148">
        <v>1</v>
      </c>
      <c r="AD33" s="13"/>
      <c r="AE33" s="14"/>
      <c r="AF33" s="159"/>
      <c r="AG33" s="10"/>
      <c r="AH33" s="140"/>
      <c r="AI33" s="33"/>
    </row>
    <row r="34" spans="1:35" ht="20.100000000000001" customHeight="1" x14ac:dyDescent="0.15">
      <c r="A34" s="140"/>
      <c r="B34" s="140"/>
      <c r="C34" s="140"/>
      <c r="D34" s="140"/>
      <c r="E34" s="140"/>
      <c r="F34" s="140"/>
      <c r="G34" s="155"/>
      <c r="H34" s="155"/>
      <c r="I34" s="140">
        <v>37</v>
      </c>
      <c r="J34" s="8"/>
      <c r="K34" s="215"/>
      <c r="L34" s="13"/>
      <c r="M34" s="14"/>
      <c r="N34" s="225" t="s">
        <v>64</v>
      </c>
      <c r="O34" s="13"/>
      <c r="P34" s="14"/>
      <c r="Q34" s="145"/>
      <c r="R34" s="145"/>
      <c r="S34" s="145"/>
      <c r="T34" s="145"/>
      <c r="U34" s="145"/>
      <c r="V34" s="145"/>
      <c r="W34" s="145"/>
      <c r="X34" s="145"/>
      <c r="Y34" s="145"/>
      <c r="Z34" s="13"/>
      <c r="AA34" s="146" t="s">
        <v>20</v>
      </c>
      <c r="AB34" s="147"/>
      <c r="AC34" s="148">
        <v>1</v>
      </c>
      <c r="AD34" s="13"/>
      <c r="AE34" s="14"/>
      <c r="AF34" s="159"/>
      <c r="AG34" s="10"/>
      <c r="AH34" s="140"/>
      <c r="AI34" s="33"/>
    </row>
    <row r="35" spans="1:35" ht="20.100000000000001" customHeight="1" x14ac:dyDescent="0.15">
      <c r="A35" s="140"/>
      <c r="B35" s="140"/>
      <c r="C35" s="140"/>
      <c r="D35" s="140"/>
      <c r="E35" s="140"/>
      <c r="F35" s="140"/>
      <c r="G35" s="155"/>
      <c r="H35" s="155"/>
      <c r="I35" s="140">
        <v>37</v>
      </c>
      <c r="J35" s="8"/>
      <c r="K35" s="231" t="s">
        <v>53</v>
      </c>
      <c r="L35" s="13"/>
      <c r="M35" s="14"/>
      <c r="N35" s="158" t="s">
        <v>55</v>
      </c>
      <c r="O35" s="13"/>
      <c r="P35" s="14"/>
      <c r="Q35" s="145" t="s">
        <v>61</v>
      </c>
      <c r="R35" s="145"/>
      <c r="S35" s="145"/>
      <c r="T35" s="145"/>
      <c r="U35" s="145"/>
      <c r="V35" s="145"/>
      <c r="W35" s="145"/>
      <c r="X35" s="145"/>
      <c r="Y35" s="145"/>
      <c r="Z35" s="13"/>
      <c r="AA35" s="146" t="s">
        <v>8</v>
      </c>
      <c r="AB35" s="147"/>
      <c r="AC35" s="148"/>
      <c r="AD35" s="13"/>
      <c r="AE35" s="14"/>
      <c r="AF35" s="159"/>
      <c r="AG35" s="10"/>
      <c r="AH35" s="140"/>
      <c r="AI35" s="33"/>
    </row>
    <row r="36" spans="1:35" ht="20.100000000000001" customHeight="1" x14ac:dyDescent="0.15">
      <c r="A36" s="140"/>
      <c r="B36" s="140"/>
      <c r="C36" s="140"/>
      <c r="D36" s="140"/>
      <c r="E36" s="140"/>
      <c r="F36" s="140"/>
      <c r="G36" s="155"/>
      <c r="H36" s="155"/>
      <c r="I36" s="140"/>
      <c r="J36" s="8"/>
      <c r="K36" s="231"/>
      <c r="L36" s="13"/>
      <c r="M36" s="14"/>
      <c r="N36" s="158"/>
      <c r="O36" s="13"/>
      <c r="P36" s="14"/>
      <c r="Q36" s="193" t="s">
        <v>62</v>
      </c>
      <c r="R36" s="145"/>
      <c r="S36" s="145"/>
      <c r="T36" s="145"/>
      <c r="U36" s="145"/>
      <c r="V36" s="145"/>
      <c r="W36" s="145"/>
      <c r="X36" s="145"/>
      <c r="Y36" s="145"/>
      <c r="Z36" s="13"/>
      <c r="AA36" s="146"/>
      <c r="AB36" s="147"/>
      <c r="AC36" s="148"/>
      <c r="AD36" s="13"/>
      <c r="AE36" s="14"/>
      <c r="AF36" s="159"/>
      <c r="AG36" s="10"/>
      <c r="AH36" s="140"/>
      <c r="AI36" s="33"/>
    </row>
    <row r="37" spans="1:35" ht="20.100000000000001" customHeight="1" x14ac:dyDescent="0.15">
      <c r="A37" s="140"/>
      <c r="B37" s="140"/>
      <c r="C37" s="140"/>
      <c r="D37" s="140"/>
      <c r="E37" s="140"/>
      <c r="F37" s="140"/>
      <c r="G37" s="155"/>
      <c r="H37" s="155"/>
      <c r="I37" s="140">
        <v>38</v>
      </c>
      <c r="J37" s="8"/>
      <c r="K37" s="12" t="s">
        <v>7</v>
      </c>
      <c r="L37" s="13"/>
      <c r="M37" s="14"/>
      <c r="N37" s="158" t="s">
        <v>34</v>
      </c>
      <c r="O37" s="13"/>
      <c r="P37" s="14"/>
      <c r="Q37" s="145" t="s">
        <v>61</v>
      </c>
      <c r="R37" s="145"/>
      <c r="S37" s="145"/>
      <c r="T37" s="145"/>
      <c r="U37" s="145"/>
      <c r="V37" s="145"/>
      <c r="W37" s="145"/>
      <c r="X37" s="145"/>
      <c r="Y37" s="145"/>
      <c r="Z37" s="13"/>
      <c r="AA37" s="146" t="s">
        <v>8</v>
      </c>
      <c r="AB37" s="147"/>
      <c r="AC37" s="148"/>
      <c r="AD37" s="13"/>
      <c r="AE37" s="14"/>
      <c r="AF37" s="159"/>
      <c r="AG37" s="10"/>
      <c r="AH37" s="140"/>
      <c r="AI37" s="33"/>
    </row>
    <row r="38" spans="1:35" ht="20.100000000000001" customHeight="1" x14ac:dyDescent="0.15">
      <c r="A38" s="140"/>
      <c r="B38" s="140"/>
      <c r="C38" s="140"/>
      <c r="D38" s="140"/>
      <c r="E38" s="140"/>
      <c r="F38" s="140"/>
      <c r="G38" s="155"/>
      <c r="H38" s="155"/>
      <c r="I38" s="140"/>
      <c r="J38" s="8"/>
      <c r="K38" s="12"/>
      <c r="L38" s="13"/>
      <c r="M38" s="14"/>
      <c r="N38" s="158"/>
      <c r="O38" s="13"/>
      <c r="P38" s="14"/>
      <c r="Q38" s="193" t="s">
        <v>62</v>
      </c>
      <c r="R38" s="145"/>
      <c r="S38" s="145"/>
      <c r="T38" s="145"/>
      <c r="U38" s="145"/>
      <c r="V38" s="145"/>
      <c r="W38" s="145"/>
      <c r="X38" s="145"/>
      <c r="Y38" s="145"/>
      <c r="Z38" s="13"/>
      <c r="AA38" s="146"/>
      <c r="AB38" s="147"/>
      <c r="AC38" s="148"/>
      <c r="AD38" s="13"/>
      <c r="AE38" s="14"/>
      <c r="AF38" s="159"/>
      <c r="AG38" s="10"/>
      <c r="AH38" s="140"/>
      <c r="AI38" s="33"/>
    </row>
    <row r="39" spans="1:35" ht="20.100000000000001" customHeight="1" x14ac:dyDescent="0.15">
      <c r="A39" s="140"/>
      <c r="B39" s="140"/>
      <c r="C39" s="140"/>
      <c r="D39" s="140"/>
      <c r="E39" s="140"/>
      <c r="F39" s="140"/>
      <c r="G39" s="155"/>
      <c r="H39" s="155"/>
      <c r="I39" s="140">
        <v>37</v>
      </c>
      <c r="J39" s="8"/>
      <c r="K39" s="12" t="s">
        <v>26</v>
      </c>
      <c r="L39" s="13"/>
      <c r="M39" s="14"/>
      <c r="N39" s="158" t="s">
        <v>37</v>
      </c>
      <c r="O39" s="13"/>
      <c r="P39" s="14"/>
      <c r="Q39" s="160" t="s">
        <v>63</v>
      </c>
      <c r="R39" s="145"/>
      <c r="S39" s="145"/>
      <c r="T39" s="145"/>
      <c r="U39" s="145"/>
      <c r="V39" s="145"/>
      <c r="W39" s="145"/>
      <c r="X39" s="145"/>
      <c r="Y39" s="145"/>
      <c r="Z39" s="13"/>
      <c r="AA39" s="146" t="s">
        <v>22</v>
      </c>
      <c r="AB39" s="147"/>
      <c r="AC39" s="148"/>
      <c r="AD39" s="13"/>
      <c r="AE39" s="14"/>
      <c r="AF39" s="159"/>
      <c r="AG39" s="10"/>
      <c r="AH39" s="140"/>
      <c r="AI39" s="33"/>
    </row>
    <row r="40" spans="1:35" ht="20.100000000000001" customHeight="1" x14ac:dyDescent="0.15">
      <c r="A40" s="140"/>
      <c r="B40" s="140"/>
      <c r="C40" s="140"/>
      <c r="D40" s="140"/>
      <c r="E40" s="140"/>
      <c r="F40" s="140"/>
      <c r="G40" s="155"/>
      <c r="H40" s="155"/>
      <c r="I40" s="140">
        <v>38</v>
      </c>
      <c r="J40" s="8"/>
      <c r="K40" s="12"/>
      <c r="L40" s="13"/>
      <c r="M40" s="14"/>
      <c r="N40" s="158"/>
      <c r="O40" s="13"/>
      <c r="P40" s="14"/>
      <c r="Q40" s="160"/>
      <c r="R40" s="145"/>
      <c r="S40" s="145"/>
      <c r="T40" s="145"/>
      <c r="U40" s="145"/>
      <c r="V40" s="145"/>
      <c r="W40" s="145"/>
      <c r="X40" s="145"/>
      <c r="Y40" s="145"/>
      <c r="Z40" s="13"/>
      <c r="AA40" s="146"/>
      <c r="AB40" s="147"/>
      <c r="AC40" s="148"/>
      <c r="AD40" s="13"/>
      <c r="AE40" s="14"/>
      <c r="AF40" s="159"/>
      <c r="AG40" s="10"/>
      <c r="AH40" s="140"/>
      <c r="AI40" s="33"/>
    </row>
    <row r="41" spans="1:35" ht="20.100000000000001" customHeight="1" x14ac:dyDescent="0.15">
      <c r="A41" s="140"/>
      <c r="B41" s="140"/>
      <c r="C41" s="140"/>
      <c r="D41" s="140"/>
      <c r="E41" s="140"/>
      <c r="F41" s="140"/>
      <c r="G41" s="155"/>
      <c r="H41" s="155"/>
      <c r="I41" s="140">
        <v>31</v>
      </c>
      <c r="J41" s="8"/>
      <c r="K41" s="12"/>
      <c r="L41" s="13"/>
      <c r="M41" s="14"/>
      <c r="N41" s="158"/>
      <c r="O41" s="13"/>
      <c r="P41" s="14"/>
      <c r="Q41" s="191"/>
      <c r="R41" s="145"/>
      <c r="S41" s="145"/>
      <c r="T41" s="145"/>
      <c r="U41" s="207"/>
      <c r="V41" s="145"/>
      <c r="W41" s="145"/>
      <c r="X41" s="145"/>
      <c r="Y41" s="145"/>
      <c r="Z41" s="13"/>
      <c r="AA41" s="146"/>
      <c r="AB41" s="147"/>
      <c r="AC41" s="148"/>
      <c r="AD41" s="13"/>
      <c r="AE41" s="14"/>
      <c r="AF41" s="192"/>
      <c r="AG41" s="10"/>
      <c r="AH41" s="140"/>
      <c r="AI41" s="33"/>
    </row>
    <row r="42" spans="1:35" ht="20.100000000000001" customHeight="1" x14ac:dyDescent="0.15">
      <c r="A42" s="140"/>
      <c r="B42" s="140"/>
      <c r="C42" s="140"/>
      <c r="D42" s="140"/>
      <c r="E42" s="140"/>
      <c r="F42" s="140"/>
      <c r="G42" s="155"/>
      <c r="H42" s="155"/>
      <c r="I42" s="140">
        <v>33</v>
      </c>
      <c r="J42" s="8"/>
      <c r="K42" s="12"/>
      <c r="L42" s="13"/>
      <c r="M42" s="14"/>
      <c r="N42" s="158"/>
      <c r="O42" s="13"/>
      <c r="P42" s="14"/>
      <c r="Q42" s="191"/>
      <c r="R42" s="145"/>
      <c r="S42" s="145"/>
      <c r="T42" s="145"/>
      <c r="U42" s="207"/>
      <c r="V42" s="145"/>
      <c r="W42" s="145"/>
      <c r="X42" s="145"/>
      <c r="Y42" s="145"/>
      <c r="Z42" s="13"/>
      <c r="AA42" s="146"/>
      <c r="AB42" s="147"/>
      <c r="AC42" s="148"/>
      <c r="AD42" s="13"/>
      <c r="AE42" s="14"/>
      <c r="AF42" s="192"/>
      <c r="AG42" s="10"/>
      <c r="AH42" s="140"/>
      <c r="AI42" s="33"/>
    </row>
    <row r="43" spans="1:35" ht="20.100000000000001" customHeight="1" x14ac:dyDescent="0.15">
      <c r="A43" s="140"/>
      <c r="B43" s="140"/>
      <c r="C43" s="140"/>
      <c r="D43" s="140"/>
      <c r="E43" s="140"/>
      <c r="F43" s="140"/>
      <c r="G43" s="155"/>
      <c r="H43" s="155"/>
      <c r="I43" s="140">
        <v>39</v>
      </c>
      <c r="J43" s="8"/>
      <c r="K43" s="12"/>
      <c r="L43" s="13"/>
      <c r="M43" s="14"/>
      <c r="N43" s="158"/>
      <c r="O43" s="13"/>
      <c r="P43" s="14"/>
      <c r="Q43" s="145"/>
      <c r="R43" s="145"/>
      <c r="S43" s="145"/>
      <c r="T43" s="145"/>
      <c r="U43" s="145"/>
      <c r="V43" s="145"/>
      <c r="W43" s="145"/>
      <c r="X43" s="145"/>
      <c r="Y43" s="145"/>
      <c r="Z43" s="13"/>
      <c r="AA43" s="146"/>
      <c r="AB43" s="147"/>
      <c r="AC43" s="148"/>
      <c r="AD43" s="13"/>
      <c r="AE43" s="14"/>
      <c r="AF43" s="159"/>
      <c r="AG43" s="10"/>
      <c r="AH43" s="140"/>
      <c r="AI43" s="33"/>
    </row>
    <row r="44" spans="1:35" ht="20.100000000000001" customHeight="1" x14ac:dyDescent="0.15">
      <c r="A44" s="140"/>
      <c r="B44" s="140"/>
      <c r="C44" s="140"/>
      <c r="D44" s="140"/>
      <c r="E44" s="140"/>
      <c r="F44" s="140"/>
      <c r="G44" s="155"/>
      <c r="H44" s="155"/>
      <c r="I44" s="140">
        <v>40</v>
      </c>
      <c r="J44" s="39"/>
      <c r="K44" s="40"/>
      <c r="L44" s="41"/>
      <c r="M44" s="42"/>
      <c r="N44" s="161"/>
      <c r="O44" s="41"/>
      <c r="P44" s="42"/>
      <c r="Q44" s="149"/>
      <c r="R44" s="149"/>
      <c r="S44" s="149"/>
      <c r="T44" s="149"/>
      <c r="U44" s="149"/>
      <c r="V44" s="149"/>
      <c r="W44" s="149"/>
      <c r="X44" s="149"/>
      <c r="Y44" s="149"/>
      <c r="Z44" s="41"/>
      <c r="AA44" s="150"/>
      <c r="AB44" s="4"/>
      <c r="AC44" s="151"/>
      <c r="AD44" s="41"/>
      <c r="AE44" s="42"/>
      <c r="AF44" s="162"/>
      <c r="AG44" s="43"/>
      <c r="AH44" s="140"/>
      <c r="AI44" s="33"/>
    </row>
    <row r="45" spans="1:35" ht="20.100000000000001" customHeight="1" x14ac:dyDescent="0.15">
      <c r="A45" s="140"/>
      <c r="B45" s="140"/>
      <c r="C45" s="140"/>
      <c r="D45" s="140"/>
      <c r="E45" s="140"/>
      <c r="F45" s="140"/>
      <c r="G45" s="155"/>
      <c r="H45" s="155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</row>
    <row r="46" spans="1:35" ht="20.100000000000001" customHeight="1" x14ac:dyDescent="0.15"/>
    <row r="47" spans="1:35" ht="20.100000000000001" customHeight="1" x14ac:dyDescent="0.15"/>
    <row r="48" spans="1:35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</sheetData>
  <mergeCells count="68">
    <mergeCell ref="P20:R20"/>
    <mergeCell ref="S20:V20"/>
    <mergeCell ref="W20:Y20"/>
    <mergeCell ref="Z20:AA20"/>
    <mergeCell ref="P21:Z21"/>
    <mergeCell ref="P18:R18"/>
    <mergeCell ref="S18:V18"/>
    <mergeCell ref="W18:Y18"/>
    <mergeCell ref="Z18:AA18"/>
    <mergeCell ref="P19:R19"/>
    <mergeCell ref="S19:V19"/>
    <mergeCell ref="W19:Y19"/>
    <mergeCell ref="Z19:AA19"/>
    <mergeCell ref="P16:R16"/>
    <mergeCell ref="S16:V16"/>
    <mergeCell ref="W16:Y16"/>
    <mergeCell ref="Z16:AA16"/>
    <mergeCell ref="P17:R17"/>
    <mergeCell ref="S17:V17"/>
    <mergeCell ref="W17:Y17"/>
    <mergeCell ref="Z17:AA17"/>
    <mergeCell ref="P14:R14"/>
    <mergeCell ref="S14:V14"/>
    <mergeCell ref="W14:Y14"/>
    <mergeCell ref="Z14:AA14"/>
    <mergeCell ref="P15:R15"/>
    <mergeCell ref="S15:V15"/>
    <mergeCell ref="W15:Y15"/>
    <mergeCell ref="Z15:AA15"/>
    <mergeCell ref="P12:R12"/>
    <mergeCell ref="S12:V12"/>
    <mergeCell ref="W12:Y12"/>
    <mergeCell ref="Z12:AA12"/>
    <mergeCell ref="P13:R13"/>
    <mergeCell ref="S13:V13"/>
    <mergeCell ref="W13:Y13"/>
    <mergeCell ref="Z13:AA13"/>
    <mergeCell ref="P10:R10"/>
    <mergeCell ref="S10:V10"/>
    <mergeCell ref="W10:Y10"/>
    <mergeCell ref="Z10:AA10"/>
    <mergeCell ref="P11:R11"/>
    <mergeCell ref="S11:V11"/>
    <mergeCell ref="W11:Y11"/>
    <mergeCell ref="Z11:AA11"/>
    <mergeCell ref="P8:R8"/>
    <mergeCell ref="S8:V8"/>
    <mergeCell ref="W8:Y8"/>
    <mergeCell ref="Z8:AA8"/>
    <mergeCell ref="P9:R9"/>
    <mergeCell ref="S9:V9"/>
    <mergeCell ref="W9:Y9"/>
    <mergeCell ref="Z9:AA9"/>
    <mergeCell ref="P7:R7"/>
    <mergeCell ref="S7:V7"/>
    <mergeCell ref="W7:Y7"/>
    <mergeCell ref="Z7:AA7"/>
    <mergeCell ref="P6:R6"/>
    <mergeCell ref="S6:V6"/>
    <mergeCell ref="W6:Y6"/>
    <mergeCell ref="Z6:AA6"/>
    <mergeCell ref="B2:C2"/>
    <mergeCell ref="P3:Z3"/>
    <mergeCell ref="N4:AA4"/>
    <mergeCell ref="P5:R5"/>
    <mergeCell ref="S5:V5"/>
    <mergeCell ref="W5:Y5"/>
    <mergeCell ref="Z5:AA5"/>
  </mergeCells>
  <phoneticPr fontId="2"/>
  <conditionalFormatting sqref="B5:H19">
    <cfRule type="expression" dxfId="0" priority="1" stopIfTrue="1">
      <formula>$B5=999</formula>
    </cfRule>
  </conditionalFormatting>
  <dataValidations disablePrompts="1" count="2">
    <dataValidation allowBlank="1" sqref="F5:H5" xr:uid="{6FB6B398-6E0B-4293-B608-FDDF01BDDE5B}"/>
    <dataValidation type="list" allowBlank="1" sqref="C3 G3:H3" xr:uid="{A0BD3D46-BE84-46AF-AD63-27A6A77F29EE}">
      <formula1>"0,1,2,3"</formula1>
    </dataValidation>
  </dataValidations>
  <printOptions horizontalCentered="1" verticalCentered="1"/>
  <pageMargins left="0.78740157480314965" right="0.59055118110236227" top="0.59055118110236227" bottom="0.47244094488188981" header="0.39370078740157483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F467E-AF9D-46CA-B6A1-666E2D0531DC}">
  <dimension ref="A1:Z45"/>
  <sheetViews>
    <sheetView topLeftCell="A22" zoomScale="115" zoomScaleNormal="115" workbookViewId="0">
      <selection activeCell="M39" sqref="M39:N39"/>
    </sheetView>
  </sheetViews>
  <sheetFormatPr defaultRowHeight="20.100000000000001" customHeight="1" x14ac:dyDescent="0.15"/>
  <cols>
    <col min="1" max="1" width="2.625" style="97" customWidth="1"/>
    <col min="2" max="2" width="7.625" style="97" customWidth="1"/>
    <col min="3" max="4" width="7.625" style="97" hidden="1" customWidth="1"/>
    <col min="5" max="5" width="7.625" style="97" customWidth="1"/>
    <col min="6" max="7" width="7.625" style="97" hidden="1" customWidth="1"/>
    <col min="8" max="8" width="7.625" style="97" customWidth="1"/>
    <col min="9" max="9" width="4.125" style="97" customWidth="1"/>
    <col min="10" max="21" width="6.625" style="97" customWidth="1"/>
    <col min="22" max="22" width="9.625" style="97" customWidth="1"/>
    <col min="23" max="24" width="4.375" style="97" customWidth="1"/>
    <col min="25" max="16384" width="9" style="97"/>
  </cols>
  <sheetData>
    <row r="1" spans="1:26" ht="20.100000000000001" customHeight="1" x14ac:dyDescent="0.15">
      <c r="A1" s="163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</row>
    <row r="2" spans="1:26" ht="20.100000000000001" customHeight="1" x14ac:dyDescent="0.15">
      <c r="A2" s="163"/>
      <c r="B2" s="163"/>
      <c r="C2" s="163"/>
      <c r="D2" s="163"/>
      <c r="E2" s="163"/>
      <c r="F2" s="163"/>
      <c r="G2" s="163"/>
      <c r="H2" s="163"/>
      <c r="I2" s="163"/>
      <c r="J2" s="88" t="s">
        <v>31</v>
      </c>
      <c r="K2" s="173"/>
      <c r="L2" s="173"/>
      <c r="M2" s="262" t="s">
        <v>46</v>
      </c>
      <c r="N2" s="262"/>
      <c r="O2" s="262"/>
      <c r="P2" s="262"/>
      <c r="Q2" s="262"/>
      <c r="R2" s="262"/>
      <c r="S2" s="262"/>
      <c r="T2" s="262"/>
      <c r="U2" s="262"/>
      <c r="V2" s="174"/>
      <c r="W2" s="163"/>
      <c r="X2" s="163"/>
      <c r="Y2" s="115" t="s">
        <v>27</v>
      </c>
      <c r="Z2" s="163"/>
    </row>
    <row r="3" spans="1:26" ht="20.100000000000001" customHeight="1" x14ac:dyDescent="0.15">
      <c r="A3" s="163"/>
      <c r="B3" s="263" t="s">
        <v>32</v>
      </c>
      <c r="C3" s="264"/>
      <c r="D3" s="264"/>
      <c r="E3" s="265"/>
      <c r="F3" s="265"/>
      <c r="G3" s="265"/>
      <c r="H3" s="266"/>
      <c r="I3" s="163"/>
      <c r="J3" s="267" t="s">
        <v>21</v>
      </c>
      <c r="K3" s="268"/>
      <c r="L3" s="273" t="s">
        <v>23</v>
      </c>
      <c r="M3" s="276" t="s">
        <v>26</v>
      </c>
      <c r="N3" s="277"/>
      <c r="O3" s="114" t="s">
        <v>22</v>
      </c>
      <c r="P3" s="276" t="s">
        <v>39</v>
      </c>
      <c r="Q3" s="277"/>
      <c r="R3" s="114" t="s">
        <v>22</v>
      </c>
      <c r="S3" s="276"/>
      <c r="T3" s="280"/>
      <c r="U3" s="114"/>
      <c r="V3" s="273" t="s">
        <v>12</v>
      </c>
      <c r="W3" s="163"/>
      <c r="X3" s="164" t="s">
        <v>0</v>
      </c>
      <c r="Y3" s="165" t="s">
        <v>20</v>
      </c>
      <c r="Z3" s="163"/>
    </row>
    <row r="4" spans="1:26" ht="20.100000000000001" customHeight="1" x14ac:dyDescent="0.15">
      <c r="A4" s="163"/>
      <c r="B4" s="175" t="e">
        <f>#REF!</f>
        <v>#REF!</v>
      </c>
      <c r="C4" s="187"/>
      <c r="D4" s="187"/>
      <c r="E4" s="176" t="str">
        <f>M3</f>
        <v>型枠</v>
      </c>
      <c r="F4" s="188"/>
      <c r="G4" s="188"/>
      <c r="H4" s="177" t="str">
        <f>P3</f>
        <v>側面投影面積</v>
      </c>
      <c r="I4" s="163"/>
      <c r="J4" s="269"/>
      <c r="K4" s="270"/>
      <c r="L4" s="274"/>
      <c r="M4" s="110" t="s">
        <v>24</v>
      </c>
      <c r="N4" s="278" t="s">
        <v>48</v>
      </c>
      <c r="O4" s="279"/>
      <c r="P4" s="110" t="s">
        <v>24</v>
      </c>
      <c r="Q4" s="278" t="s">
        <v>49</v>
      </c>
      <c r="R4" s="279"/>
      <c r="S4" s="110" t="s">
        <v>24</v>
      </c>
      <c r="T4" s="278"/>
      <c r="U4" s="279"/>
      <c r="V4" s="274"/>
      <c r="W4" s="163"/>
      <c r="X4" s="164" t="s">
        <v>29</v>
      </c>
      <c r="Y4" s="166">
        <v>3</v>
      </c>
      <c r="Z4" s="163"/>
    </row>
    <row r="5" spans="1:26" ht="20.100000000000001" customHeight="1" x14ac:dyDescent="0.15">
      <c r="A5" s="163"/>
      <c r="B5" s="178">
        <v>2</v>
      </c>
      <c r="C5" s="179"/>
      <c r="D5" s="179"/>
      <c r="E5" s="179">
        <v>2</v>
      </c>
      <c r="F5" s="179"/>
      <c r="G5" s="179"/>
      <c r="H5" s="180">
        <v>3</v>
      </c>
      <c r="I5" s="163"/>
      <c r="J5" s="271"/>
      <c r="K5" s="272"/>
      <c r="L5" s="275"/>
      <c r="M5" s="98" t="s">
        <v>14</v>
      </c>
      <c r="N5" s="99" t="s">
        <v>16</v>
      </c>
      <c r="O5" s="100" t="s">
        <v>17</v>
      </c>
      <c r="P5" s="98" t="s">
        <v>14</v>
      </c>
      <c r="Q5" s="99" t="s">
        <v>16</v>
      </c>
      <c r="R5" s="100" t="s">
        <v>17</v>
      </c>
      <c r="S5" s="98" t="s">
        <v>14</v>
      </c>
      <c r="T5" s="99" t="s">
        <v>16</v>
      </c>
      <c r="U5" s="100" t="s">
        <v>17</v>
      </c>
      <c r="V5" s="275"/>
      <c r="W5" s="163"/>
      <c r="X5" s="164" t="s">
        <v>30</v>
      </c>
      <c r="Y5" s="167" t="s">
        <v>25</v>
      </c>
      <c r="Z5" s="163"/>
    </row>
    <row r="6" spans="1:26" ht="0.95" customHeight="1" x14ac:dyDescent="0.15">
      <c r="A6" s="163"/>
      <c r="B6" s="163"/>
      <c r="C6" s="163"/>
      <c r="D6" s="163"/>
      <c r="E6" s="163"/>
      <c r="F6" s="163"/>
      <c r="G6" s="163"/>
      <c r="H6" s="163"/>
      <c r="I6" s="163"/>
      <c r="J6" s="209"/>
      <c r="K6" s="119"/>
      <c r="L6" s="208"/>
      <c r="M6" s="121"/>
      <c r="N6" s="120"/>
      <c r="O6" s="122"/>
      <c r="P6" s="121"/>
      <c r="Q6" s="120"/>
      <c r="R6" s="122"/>
      <c r="S6" s="121"/>
      <c r="T6" s="120"/>
      <c r="U6" s="122"/>
      <c r="V6" s="208"/>
      <c r="W6" s="163"/>
      <c r="X6" s="163"/>
      <c r="Y6" s="168"/>
      <c r="Z6" s="163"/>
    </row>
    <row r="7" spans="1:26" ht="20.100000000000001" customHeight="1" x14ac:dyDescent="0.15">
      <c r="A7" s="163"/>
      <c r="B7" s="163"/>
      <c r="C7" s="163"/>
      <c r="D7" s="163"/>
      <c r="E7" s="163"/>
      <c r="F7" s="163"/>
      <c r="G7" s="163"/>
      <c r="H7" s="163"/>
      <c r="I7" s="163"/>
      <c r="J7" s="123" t="s">
        <v>50</v>
      </c>
      <c r="K7" s="124"/>
      <c r="L7" s="195"/>
      <c r="M7" s="181"/>
      <c r="N7" s="199"/>
      <c r="O7" s="125"/>
      <c r="P7" s="221"/>
      <c r="Q7" s="199"/>
      <c r="R7" s="223"/>
      <c r="S7" s="181"/>
      <c r="T7" s="199"/>
      <c r="U7" s="125"/>
      <c r="V7" s="127"/>
      <c r="W7" s="163"/>
      <c r="X7" s="163"/>
      <c r="Y7" s="169"/>
      <c r="Z7" s="163"/>
    </row>
    <row r="8" spans="1:26" ht="20.100000000000001" customHeight="1" x14ac:dyDescent="0.15">
      <c r="A8" s="163"/>
      <c r="B8" s="163"/>
      <c r="C8" s="163"/>
      <c r="D8" s="163"/>
      <c r="E8" s="163"/>
      <c r="F8" s="163"/>
      <c r="G8" s="163"/>
      <c r="H8" s="163"/>
      <c r="I8" s="163"/>
      <c r="J8" s="123">
        <v>0</v>
      </c>
      <c r="K8" s="124">
        <v>0</v>
      </c>
      <c r="L8" s="195"/>
      <c r="M8" s="181">
        <f t="shared" ref="M8:M26" si="0">ROUND(2*Y8+0.1,E$5)</f>
        <v>0.59</v>
      </c>
      <c r="N8" s="199"/>
      <c r="O8" s="125"/>
      <c r="P8" s="221">
        <f t="shared" ref="P8:P26" si="1">ROUND(Y8+0.1,H$5)</f>
        <v>0.34599999999999997</v>
      </c>
      <c r="Q8" s="199"/>
      <c r="R8" s="223"/>
      <c r="S8" s="181"/>
      <c r="T8" s="199"/>
      <c r="U8" s="125"/>
      <c r="V8" s="127" t="str">
        <f>$Y$5&amp;"="&amp;FIXED(Y8,$Y$4)&amp;$Y$3</f>
        <v>H=0.246m</v>
      </c>
      <c r="W8" s="163"/>
      <c r="X8" s="163"/>
      <c r="Y8" s="169">
        <v>0.246</v>
      </c>
      <c r="Z8" s="163"/>
    </row>
    <row r="9" spans="1:26" ht="20.100000000000001" customHeight="1" x14ac:dyDescent="0.15">
      <c r="A9" s="163"/>
      <c r="B9" s="163"/>
      <c r="C9" s="163"/>
      <c r="D9" s="163"/>
      <c r="E9" s="163"/>
      <c r="F9" s="163"/>
      <c r="G9" s="163"/>
      <c r="H9" s="163"/>
      <c r="I9" s="163"/>
      <c r="J9" s="101"/>
      <c r="K9" s="102"/>
      <c r="L9" s="196">
        <v>5</v>
      </c>
      <c r="M9" s="181">
        <f t="shared" si="0"/>
        <v>0.55000000000000004</v>
      </c>
      <c r="N9" s="138">
        <f t="shared" ref="N9:N26" si="2">ROUND((M8+M9)/2,E$5+1)</f>
        <v>0.56999999999999995</v>
      </c>
      <c r="O9" s="139">
        <f t="shared" ref="O9:O26" si="3">ROUND($L9*N9,E$5)</f>
        <v>2.85</v>
      </c>
      <c r="P9" s="221">
        <f t="shared" si="1"/>
        <v>0.32500000000000001</v>
      </c>
      <c r="Q9" s="183">
        <f t="shared" ref="Q9:Q26" si="4">ROUND((P8+P9)/2,H$5+1)</f>
        <v>0.33550000000000002</v>
      </c>
      <c r="R9" s="222">
        <f t="shared" ref="R9:R26" si="5">ROUND($L9*Q9,H$5)</f>
        <v>1.6779999999999999</v>
      </c>
      <c r="S9" s="181"/>
      <c r="T9" s="138"/>
      <c r="U9" s="139"/>
      <c r="V9" s="111" t="str">
        <f t="shared" ref="V9:V11" si="6">$Y$5&amp;"="&amp;FIXED(Y9,$Y$4)&amp;$Y$3</f>
        <v>H=0.225m</v>
      </c>
      <c r="W9" s="163"/>
      <c r="X9" s="163"/>
      <c r="Y9" s="170">
        <v>0.22500000000000001</v>
      </c>
      <c r="Z9" s="163"/>
    </row>
    <row r="10" spans="1:26" ht="20.100000000000001" customHeight="1" x14ac:dyDescent="0.15">
      <c r="A10" s="163"/>
      <c r="B10" s="163"/>
      <c r="C10" s="163"/>
      <c r="D10" s="163"/>
      <c r="E10" s="163"/>
      <c r="F10" s="163"/>
      <c r="G10" s="163"/>
      <c r="H10" s="163"/>
      <c r="I10" s="163"/>
      <c r="J10" s="101"/>
      <c r="K10" s="102"/>
      <c r="L10" s="196">
        <v>5</v>
      </c>
      <c r="M10" s="181">
        <f t="shared" si="0"/>
        <v>0.48</v>
      </c>
      <c r="N10" s="138">
        <f t="shared" si="2"/>
        <v>0.51500000000000001</v>
      </c>
      <c r="O10" s="139">
        <f t="shared" si="3"/>
        <v>2.58</v>
      </c>
      <c r="P10" s="221">
        <f t="shared" si="1"/>
        <v>0.28899999999999998</v>
      </c>
      <c r="Q10" s="183">
        <f t="shared" si="4"/>
        <v>0.307</v>
      </c>
      <c r="R10" s="222">
        <f t="shared" si="5"/>
        <v>1.5349999999999999</v>
      </c>
      <c r="S10" s="181"/>
      <c r="T10" s="138"/>
      <c r="U10" s="139"/>
      <c r="V10" s="111" t="str">
        <f t="shared" ref="V10" si="7">$Y$5&amp;"="&amp;FIXED(Y10,$Y$4)&amp;$Y$3</f>
        <v>H=0.189m</v>
      </c>
      <c r="W10" s="163"/>
      <c r="X10" s="163"/>
      <c r="Y10" s="170">
        <v>0.189</v>
      </c>
      <c r="Z10" s="163"/>
    </row>
    <row r="11" spans="1:26" ht="20.100000000000001" customHeight="1" x14ac:dyDescent="0.15">
      <c r="A11" s="163"/>
      <c r="B11" s="163"/>
      <c r="C11" s="163"/>
      <c r="D11" s="163"/>
      <c r="E11" s="163"/>
      <c r="F11" s="163"/>
      <c r="G11" s="163"/>
      <c r="H11" s="163"/>
      <c r="I11" s="163"/>
      <c r="J11" s="101"/>
      <c r="K11" s="102"/>
      <c r="L11" s="196">
        <v>5</v>
      </c>
      <c r="M11" s="181">
        <f t="shared" si="0"/>
        <v>0.47</v>
      </c>
      <c r="N11" s="138">
        <f t="shared" si="2"/>
        <v>0.47499999999999998</v>
      </c>
      <c r="O11" s="139">
        <f t="shared" si="3"/>
        <v>2.38</v>
      </c>
      <c r="P11" s="221">
        <f t="shared" si="1"/>
        <v>0.28299999999999997</v>
      </c>
      <c r="Q11" s="183">
        <f t="shared" si="4"/>
        <v>0.28599999999999998</v>
      </c>
      <c r="R11" s="222">
        <f t="shared" si="5"/>
        <v>1.43</v>
      </c>
      <c r="S11" s="181"/>
      <c r="T11" s="138"/>
      <c r="U11" s="139"/>
      <c r="V11" s="111" t="str">
        <f t="shared" si="6"/>
        <v>H=0.183m</v>
      </c>
      <c r="W11" s="163"/>
      <c r="X11" s="163"/>
      <c r="Y11" s="170">
        <v>0.183</v>
      </c>
      <c r="Z11" s="163"/>
    </row>
    <row r="12" spans="1:26" ht="20.100000000000001" customHeight="1" x14ac:dyDescent="0.15">
      <c r="A12" s="163"/>
      <c r="B12" s="163"/>
      <c r="C12" s="163"/>
      <c r="D12" s="163"/>
      <c r="E12" s="163"/>
      <c r="F12" s="163"/>
      <c r="G12" s="163"/>
      <c r="H12" s="163"/>
      <c r="I12" s="163"/>
      <c r="J12" s="101"/>
      <c r="K12" s="102"/>
      <c r="L12" s="196">
        <v>5</v>
      </c>
      <c r="M12" s="181">
        <f t="shared" si="0"/>
        <v>0.43</v>
      </c>
      <c r="N12" s="138">
        <f t="shared" si="2"/>
        <v>0.45</v>
      </c>
      <c r="O12" s="139">
        <f t="shared" si="3"/>
        <v>2.25</v>
      </c>
      <c r="P12" s="221">
        <f t="shared" si="1"/>
        <v>0.26300000000000001</v>
      </c>
      <c r="Q12" s="183">
        <f t="shared" si="4"/>
        <v>0.27300000000000002</v>
      </c>
      <c r="R12" s="222">
        <f t="shared" si="5"/>
        <v>1.365</v>
      </c>
      <c r="S12" s="181"/>
      <c r="T12" s="138"/>
      <c r="U12" s="139"/>
      <c r="V12" s="111" t="str">
        <f t="shared" ref="V12" si="8">$Y$5&amp;"="&amp;FIXED(Y12,$Y$4)&amp;$Y$3</f>
        <v>H=0.163m</v>
      </c>
      <c r="W12" s="163"/>
      <c r="X12" s="163"/>
      <c r="Y12" s="170">
        <v>0.16300000000000001</v>
      </c>
      <c r="Z12" s="163"/>
    </row>
    <row r="13" spans="1:26" ht="20.100000000000001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01"/>
      <c r="K13" s="102"/>
      <c r="L13" s="196">
        <v>5</v>
      </c>
      <c r="M13" s="181">
        <f t="shared" si="0"/>
        <v>0.46</v>
      </c>
      <c r="N13" s="138">
        <f t="shared" si="2"/>
        <v>0.44500000000000001</v>
      </c>
      <c r="O13" s="139">
        <f t="shared" si="3"/>
        <v>2.23</v>
      </c>
      <c r="P13" s="221">
        <f t="shared" si="1"/>
        <v>0.28000000000000003</v>
      </c>
      <c r="Q13" s="183">
        <f t="shared" si="4"/>
        <v>0.27150000000000002</v>
      </c>
      <c r="R13" s="222">
        <f t="shared" si="5"/>
        <v>1.3580000000000001</v>
      </c>
      <c r="S13" s="181"/>
      <c r="T13" s="138"/>
      <c r="U13" s="139"/>
      <c r="V13" s="111" t="str">
        <f t="shared" ref="V13" si="9">$Y$5&amp;"="&amp;FIXED(Y13,$Y$4)&amp;$Y$3</f>
        <v>H=0.180m</v>
      </c>
      <c r="W13" s="163"/>
      <c r="X13" s="163"/>
      <c r="Y13" s="170">
        <v>0.18</v>
      </c>
      <c r="Z13" s="163"/>
    </row>
    <row r="14" spans="1:26" ht="20.100000000000001" customHeight="1" x14ac:dyDescent="0.15">
      <c r="A14" s="163"/>
      <c r="B14" s="163"/>
      <c r="C14" s="163"/>
      <c r="D14" s="163"/>
      <c r="E14" s="163"/>
      <c r="F14" s="163"/>
      <c r="G14" s="163"/>
      <c r="H14" s="163"/>
      <c r="I14" s="163"/>
      <c r="J14" s="101"/>
      <c r="K14" s="102"/>
      <c r="L14" s="196">
        <v>5</v>
      </c>
      <c r="M14" s="181">
        <f t="shared" si="0"/>
        <v>0.41</v>
      </c>
      <c r="N14" s="138">
        <f t="shared" si="2"/>
        <v>0.435</v>
      </c>
      <c r="O14" s="139">
        <f t="shared" si="3"/>
        <v>2.1800000000000002</v>
      </c>
      <c r="P14" s="221">
        <f t="shared" si="1"/>
        <v>0.25600000000000001</v>
      </c>
      <c r="Q14" s="183">
        <f t="shared" si="4"/>
        <v>0.26800000000000002</v>
      </c>
      <c r="R14" s="222">
        <f t="shared" si="5"/>
        <v>1.34</v>
      </c>
      <c r="S14" s="181"/>
      <c r="T14" s="138"/>
      <c r="U14" s="139"/>
      <c r="V14" s="111" t="str">
        <f t="shared" ref="V14" si="10">$Y$5&amp;"="&amp;FIXED(Y14,$Y$4)&amp;$Y$3</f>
        <v>H=0.156m</v>
      </c>
      <c r="W14" s="163"/>
      <c r="X14" s="163"/>
      <c r="Y14" s="170">
        <v>0.156</v>
      </c>
      <c r="Z14" s="163"/>
    </row>
    <row r="15" spans="1:26" ht="20.100000000000001" customHeight="1" x14ac:dyDescent="0.15">
      <c r="A15" s="163"/>
      <c r="B15" s="163"/>
      <c r="C15" s="163"/>
      <c r="D15" s="163"/>
      <c r="E15" s="163"/>
      <c r="F15" s="163"/>
      <c r="G15" s="163"/>
      <c r="H15" s="163"/>
      <c r="I15" s="163"/>
      <c r="J15" s="101"/>
      <c r="K15" s="102"/>
      <c r="L15" s="196">
        <v>5</v>
      </c>
      <c r="M15" s="181">
        <f t="shared" si="0"/>
        <v>0.43</v>
      </c>
      <c r="N15" s="138">
        <f t="shared" si="2"/>
        <v>0.42</v>
      </c>
      <c r="O15" s="139">
        <f t="shared" si="3"/>
        <v>2.1</v>
      </c>
      <c r="P15" s="221">
        <f t="shared" si="1"/>
        <v>0.26300000000000001</v>
      </c>
      <c r="Q15" s="183">
        <f t="shared" si="4"/>
        <v>0.25950000000000001</v>
      </c>
      <c r="R15" s="222">
        <f t="shared" si="5"/>
        <v>1.298</v>
      </c>
      <c r="S15" s="181"/>
      <c r="T15" s="138"/>
      <c r="U15" s="139"/>
      <c r="V15" s="111" t="str">
        <f t="shared" ref="V15" si="11">$Y$5&amp;"="&amp;FIXED(Y15,$Y$4)&amp;$Y$3</f>
        <v>H=0.163m</v>
      </c>
      <c r="W15" s="163"/>
      <c r="X15" s="163"/>
      <c r="Y15" s="170">
        <v>0.16300000000000001</v>
      </c>
      <c r="Z15" s="163"/>
    </row>
    <row r="16" spans="1:26" ht="20.100000000000001" customHeight="1" x14ac:dyDescent="0.15">
      <c r="A16" s="163"/>
      <c r="B16" s="163"/>
      <c r="C16" s="163"/>
      <c r="D16" s="163"/>
      <c r="E16" s="163"/>
      <c r="F16" s="163"/>
      <c r="G16" s="163"/>
      <c r="H16" s="163"/>
      <c r="I16" s="163"/>
      <c r="J16" s="101"/>
      <c r="K16" s="102"/>
      <c r="L16" s="196">
        <v>5</v>
      </c>
      <c r="M16" s="181">
        <f t="shared" si="0"/>
        <v>0.4</v>
      </c>
      <c r="N16" s="138">
        <f t="shared" si="2"/>
        <v>0.41499999999999998</v>
      </c>
      <c r="O16" s="139">
        <f t="shared" si="3"/>
        <v>2.08</v>
      </c>
      <c r="P16" s="221">
        <f t="shared" si="1"/>
        <v>0.251</v>
      </c>
      <c r="Q16" s="183">
        <f t="shared" si="4"/>
        <v>0.25700000000000001</v>
      </c>
      <c r="R16" s="222">
        <f t="shared" si="5"/>
        <v>1.2849999999999999</v>
      </c>
      <c r="S16" s="181"/>
      <c r="T16" s="138"/>
      <c r="U16" s="139"/>
      <c r="V16" s="111" t="str">
        <f t="shared" ref="V16" si="12">$Y$5&amp;"="&amp;FIXED(Y16,$Y$4)&amp;$Y$3</f>
        <v>H=0.151m</v>
      </c>
      <c r="W16" s="163"/>
      <c r="X16" s="163"/>
      <c r="Y16" s="170">
        <v>0.151</v>
      </c>
      <c r="Z16" s="163"/>
    </row>
    <row r="17" spans="1:26" ht="20.100000000000001" customHeight="1" x14ac:dyDescent="0.15">
      <c r="A17" s="163"/>
      <c r="B17" s="163"/>
      <c r="C17" s="163"/>
      <c r="D17" s="163"/>
      <c r="E17" s="163"/>
      <c r="F17" s="163"/>
      <c r="G17" s="163"/>
      <c r="H17" s="163"/>
      <c r="I17" s="163"/>
      <c r="J17" s="101"/>
      <c r="K17" s="102"/>
      <c r="L17" s="196">
        <v>5</v>
      </c>
      <c r="M17" s="181">
        <f t="shared" si="0"/>
        <v>0.39</v>
      </c>
      <c r="N17" s="138">
        <f t="shared" si="2"/>
        <v>0.39500000000000002</v>
      </c>
      <c r="O17" s="139">
        <f t="shared" si="3"/>
        <v>1.98</v>
      </c>
      <c r="P17" s="221">
        <f t="shared" si="1"/>
        <v>0.245</v>
      </c>
      <c r="Q17" s="183">
        <f t="shared" si="4"/>
        <v>0.248</v>
      </c>
      <c r="R17" s="222">
        <f t="shared" si="5"/>
        <v>1.24</v>
      </c>
      <c r="S17" s="181"/>
      <c r="T17" s="138"/>
      <c r="U17" s="139"/>
      <c r="V17" s="111" t="str">
        <f t="shared" ref="V17" si="13">$Y$5&amp;"="&amp;FIXED(Y17,$Y$4)&amp;$Y$3</f>
        <v>H=0.145m</v>
      </c>
      <c r="W17" s="163"/>
      <c r="X17" s="163"/>
      <c r="Y17" s="170">
        <v>0.14499999999999999</v>
      </c>
      <c r="Z17" s="163"/>
    </row>
    <row r="18" spans="1:26" ht="20.100000000000001" customHeight="1" x14ac:dyDescent="0.15">
      <c r="A18" s="163"/>
      <c r="B18" s="163"/>
      <c r="C18" s="163"/>
      <c r="D18" s="163"/>
      <c r="E18" s="163"/>
      <c r="F18" s="163"/>
      <c r="G18" s="163"/>
      <c r="H18" s="163"/>
      <c r="I18" s="163"/>
      <c r="J18" s="101"/>
      <c r="K18" s="102"/>
      <c r="L18" s="196">
        <v>5</v>
      </c>
      <c r="M18" s="181">
        <f t="shared" si="0"/>
        <v>0.38</v>
      </c>
      <c r="N18" s="138">
        <f t="shared" si="2"/>
        <v>0.38500000000000001</v>
      </c>
      <c r="O18" s="139">
        <f t="shared" si="3"/>
        <v>1.93</v>
      </c>
      <c r="P18" s="221">
        <f t="shared" si="1"/>
        <v>0.24199999999999999</v>
      </c>
      <c r="Q18" s="183">
        <f t="shared" si="4"/>
        <v>0.24349999999999999</v>
      </c>
      <c r="R18" s="222">
        <f t="shared" si="5"/>
        <v>1.218</v>
      </c>
      <c r="S18" s="181"/>
      <c r="T18" s="138"/>
      <c r="U18" s="139"/>
      <c r="V18" s="111" t="str">
        <f t="shared" ref="V18" si="14">$Y$5&amp;"="&amp;FIXED(Y18,$Y$4)&amp;$Y$3</f>
        <v>H=0.142m</v>
      </c>
      <c r="W18" s="163"/>
      <c r="X18" s="163"/>
      <c r="Y18" s="170">
        <v>0.14199999999999999</v>
      </c>
      <c r="Z18" s="163"/>
    </row>
    <row r="19" spans="1:26" ht="20.100000000000001" customHeight="1" x14ac:dyDescent="0.15">
      <c r="A19" s="163"/>
      <c r="B19" s="163"/>
      <c r="C19" s="163"/>
      <c r="D19" s="163"/>
      <c r="E19" s="163"/>
      <c r="F19" s="163"/>
      <c r="G19" s="163"/>
      <c r="H19" s="163"/>
      <c r="I19" s="163"/>
      <c r="J19" s="101"/>
      <c r="K19" s="102"/>
      <c r="L19" s="196">
        <v>5</v>
      </c>
      <c r="M19" s="181">
        <f t="shared" si="0"/>
        <v>0.35</v>
      </c>
      <c r="N19" s="138">
        <f t="shared" si="2"/>
        <v>0.36499999999999999</v>
      </c>
      <c r="O19" s="139">
        <f t="shared" si="3"/>
        <v>1.83</v>
      </c>
      <c r="P19" s="221">
        <f t="shared" si="1"/>
        <v>0.22700000000000001</v>
      </c>
      <c r="Q19" s="183">
        <f t="shared" si="4"/>
        <v>0.23449999999999999</v>
      </c>
      <c r="R19" s="222">
        <f t="shared" si="5"/>
        <v>1.173</v>
      </c>
      <c r="S19" s="181"/>
      <c r="T19" s="138"/>
      <c r="U19" s="139"/>
      <c r="V19" s="111" t="str">
        <f t="shared" ref="V19" si="15">$Y$5&amp;"="&amp;FIXED(Y19,$Y$4)&amp;$Y$3</f>
        <v>H=0.127m</v>
      </c>
      <c r="W19" s="163"/>
      <c r="X19" s="163"/>
      <c r="Y19" s="170">
        <v>0.127</v>
      </c>
      <c r="Z19" s="163"/>
    </row>
    <row r="20" spans="1:26" ht="20.100000000000001" customHeight="1" x14ac:dyDescent="0.15">
      <c r="A20" s="163"/>
      <c r="B20" s="163"/>
      <c r="C20" s="163"/>
      <c r="D20" s="163"/>
      <c r="E20" s="163"/>
      <c r="F20" s="163"/>
      <c r="G20" s="163"/>
      <c r="H20" s="163"/>
      <c r="I20" s="163"/>
      <c r="J20" s="101"/>
      <c r="K20" s="102"/>
      <c r="L20" s="196">
        <v>5</v>
      </c>
      <c r="M20" s="181">
        <f t="shared" si="0"/>
        <v>0.37</v>
      </c>
      <c r="N20" s="138">
        <f t="shared" si="2"/>
        <v>0.36</v>
      </c>
      <c r="O20" s="139">
        <f t="shared" si="3"/>
        <v>1.8</v>
      </c>
      <c r="P20" s="221">
        <f t="shared" si="1"/>
        <v>0.23699999999999999</v>
      </c>
      <c r="Q20" s="183">
        <f t="shared" si="4"/>
        <v>0.23200000000000001</v>
      </c>
      <c r="R20" s="222">
        <f t="shared" si="5"/>
        <v>1.1599999999999999</v>
      </c>
      <c r="S20" s="181"/>
      <c r="T20" s="138"/>
      <c r="U20" s="139"/>
      <c r="V20" s="111" t="str">
        <f t="shared" ref="V20" si="16">$Y$5&amp;"="&amp;FIXED(Y20,$Y$4)&amp;$Y$3</f>
        <v>H=0.137m</v>
      </c>
      <c r="W20" s="163"/>
      <c r="X20" s="163"/>
      <c r="Y20" s="170">
        <v>0.13700000000000001</v>
      </c>
      <c r="Z20" s="163"/>
    </row>
    <row r="21" spans="1:26" ht="20.100000000000001" customHeight="1" x14ac:dyDescent="0.15">
      <c r="A21" s="163"/>
      <c r="B21" s="163"/>
      <c r="C21" s="163"/>
      <c r="D21" s="163"/>
      <c r="E21" s="163"/>
      <c r="F21" s="163"/>
      <c r="G21" s="163"/>
      <c r="H21" s="163"/>
      <c r="I21" s="163"/>
      <c r="J21" s="101"/>
      <c r="K21" s="102"/>
      <c r="L21" s="196">
        <v>5</v>
      </c>
      <c r="M21" s="181">
        <f t="shared" si="0"/>
        <v>0.35</v>
      </c>
      <c r="N21" s="138">
        <f t="shared" si="2"/>
        <v>0.36</v>
      </c>
      <c r="O21" s="139">
        <f t="shared" si="3"/>
        <v>1.8</v>
      </c>
      <c r="P21" s="221">
        <f t="shared" si="1"/>
        <v>0.223</v>
      </c>
      <c r="Q21" s="183">
        <f t="shared" si="4"/>
        <v>0.23</v>
      </c>
      <c r="R21" s="222">
        <f t="shared" si="5"/>
        <v>1.1499999999999999</v>
      </c>
      <c r="S21" s="181"/>
      <c r="T21" s="138"/>
      <c r="U21" s="139"/>
      <c r="V21" s="111" t="str">
        <f t="shared" ref="V21" si="17">$Y$5&amp;"="&amp;FIXED(Y21,$Y$4)&amp;$Y$3</f>
        <v>H=0.123m</v>
      </c>
      <c r="W21" s="163"/>
      <c r="X21" s="163"/>
      <c r="Y21" s="170">
        <v>0.123</v>
      </c>
      <c r="Z21" s="163"/>
    </row>
    <row r="22" spans="1:26" ht="20.100000000000001" customHeight="1" x14ac:dyDescent="0.15">
      <c r="A22" s="163"/>
      <c r="B22" s="163"/>
      <c r="C22" s="163"/>
      <c r="D22" s="163"/>
      <c r="E22" s="163"/>
      <c r="F22" s="163"/>
      <c r="G22" s="163"/>
      <c r="H22" s="163"/>
      <c r="I22" s="163"/>
      <c r="J22" s="101"/>
      <c r="K22" s="102"/>
      <c r="L22" s="196">
        <v>5</v>
      </c>
      <c r="M22" s="181">
        <f t="shared" si="0"/>
        <v>0.36</v>
      </c>
      <c r="N22" s="138">
        <f t="shared" si="2"/>
        <v>0.35499999999999998</v>
      </c>
      <c r="O22" s="139">
        <f t="shared" si="3"/>
        <v>1.78</v>
      </c>
      <c r="P22" s="221">
        <f t="shared" si="1"/>
        <v>0.23</v>
      </c>
      <c r="Q22" s="183">
        <f t="shared" si="4"/>
        <v>0.22650000000000001</v>
      </c>
      <c r="R22" s="222">
        <f t="shared" si="5"/>
        <v>1.133</v>
      </c>
      <c r="S22" s="181"/>
      <c r="T22" s="138"/>
      <c r="U22" s="139"/>
      <c r="V22" s="111" t="str">
        <f t="shared" ref="V22" si="18">$Y$5&amp;"="&amp;FIXED(Y22,$Y$4)&amp;$Y$3</f>
        <v>H=0.130m</v>
      </c>
      <c r="W22" s="163"/>
      <c r="X22" s="163"/>
      <c r="Y22" s="170">
        <v>0.13</v>
      </c>
      <c r="Z22" s="163"/>
    </row>
    <row r="23" spans="1:26" ht="20.100000000000001" customHeight="1" x14ac:dyDescent="0.15">
      <c r="A23" s="163"/>
      <c r="B23" s="163"/>
      <c r="C23" s="163"/>
      <c r="D23" s="163"/>
      <c r="E23" s="163"/>
      <c r="F23" s="163"/>
      <c r="G23" s="163"/>
      <c r="H23" s="163"/>
      <c r="I23" s="163"/>
      <c r="J23" s="101"/>
      <c r="K23" s="102"/>
      <c r="L23" s="196">
        <v>5</v>
      </c>
      <c r="M23" s="181">
        <f t="shared" si="0"/>
        <v>0.39</v>
      </c>
      <c r="N23" s="138">
        <f t="shared" si="2"/>
        <v>0.375</v>
      </c>
      <c r="O23" s="139">
        <f t="shared" si="3"/>
        <v>1.88</v>
      </c>
      <c r="P23" s="221">
        <f t="shared" si="1"/>
        <v>0.24299999999999999</v>
      </c>
      <c r="Q23" s="183">
        <f t="shared" si="4"/>
        <v>0.23649999999999999</v>
      </c>
      <c r="R23" s="222">
        <f t="shared" si="5"/>
        <v>1.1830000000000001</v>
      </c>
      <c r="S23" s="181"/>
      <c r="T23" s="138"/>
      <c r="U23" s="139"/>
      <c r="V23" s="111" t="str">
        <f t="shared" ref="V23" si="19">$Y$5&amp;"="&amp;FIXED(Y23,$Y$4)&amp;$Y$3</f>
        <v>H=0.143m</v>
      </c>
      <c r="W23" s="163"/>
      <c r="X23" s="163"/>
      <c r="Y23" s="170">
        <v>0.14299999999999999</v>
      </c>
      <c r="Z23" s="163"/>
    </row>
    <row r="24" spans="1:26" ht="20.100000000000001" customHeight="1" x14ac:dyDescent="0.15">
      <c r="A24" s="163"/>
      <c r="B24" s="163"/>
      <c r="C24" s="163"/>
      <c r="D24" s="163"/>
      <c r="E24" s="163"/>
      <c r="F24" s="163"/>
      <c r="G24" s="163"/>
      <c r="H24" s="163"/>
      <c r="I24" s="163"/>
      <c r="J24" s="101"/>
      <c r="K24" s="102"/>
      <c r="L24" s="196">
        <v>5</v>
      </c>
      <c r="M24" s="181">
        <f t="shared" si="0"/>
        <v>0.4</v>
      </c>
      <c r="N24" s="138">
        <f t="shared" si="2"/>
        <v>0.39500000000000002</v>
      </c>
      <c r="O24" s="139">
        <f t="shared" si="3"/>
        <v>1.98</v>
      </c>
      <c r="P24" s="221">
        <f t="shared" si="1"/>
        <v>0.25</v>
      </c>
      <c r="Q24" s="183">
        <f t="shared" si="4"/>
        <v>0.2465</v>
      </c>
      <c r="R24" s="222">
        <f t="shared" si="5"/>
        <v>1.2330000000000001</v>
      </c>
      <c r="S24" s="181"/>
      <c r="T24" s="138"/>
      <c r="U24" s="139"/>
      <c r="V24" s="111" t="str">
        <f t="shared" ref="V24" si="20">$Y$5&amp;"="&amp;FIXED(Y24,$Y$4)&amp;$Y$3</f>
        <v>H=0.150m</v>
      </c>
      <c r="W24" s="163"/>
      <c r="X24" s="163"/>
      <c r="Y24" s="170">
        <v>0.15</v>
      </c>
      <c r="Z24" s="163"/>
    </row>
    <row r="25" spans="1:26" ht="20.100000000000001" customHeight="1" x14ac:dyDescent="0.15">
      <c r="A25" s="163"/>
      <c r="B25" s="163"/>
      <c r="C25" s="163"/>
      <c r="D25" s="163"/>
      <c r="E25" s="163"/>
      <c r="F25" s="163"/>
      <c r="G25" s="163"/>
      <c r="H25" s="163"/>
      <c r="I25" s="163"/>
      <c r="J25" s="101"/>
      <c r="K25" s="102"/>
      <c r="L25" s="196">
        <v>5</v>
      </c>
      <c r="M25" s="181">
        <f t="shared" si="0"/>
        <v>0.38</v>
      </c>
      <c r="N25" s="138">
        <f t="shared" si="2"/>
        <v>0.39</v>
      </c>
      <c r="O25" s="139">
        <f t="shared" si="3"/>
        <v>1.95</v>
      </c>
      <c r="P25" s="221">
        <f t="shared" si="1"/>
        <v>0.24199999999999999</v>
      </c>
      <c r="Q25" s="183">
        <f t="shared" si="4"/>
        <v>0.246</v>
      </c>
      <c r="R25" s="222">
        <f t="shared" si="5"/>
        <v>1.23</v>
      </c>
      <c r="S25" s="181"/>
      <c r="T25" s="138"/>
      <c r="U25" s="139"/>
      <c r="V25" s="111" t="str">
        <f t="shared" ref="V25" si="21">$Y$5&amp;"="&amp;FIXED(Y25,$Y$4)&amp;$Y$3</f>
        <v>H=0.142m</v>
      </c>
      <c r="W25" s="163"/>
      <c r="X25" s="163"/>
      <c r="Y25" s="170">
        <v>0.14199999999999999</v>
      </c>
      <c r="Z25" s="163"/>
    </row>
    <row r="26" spans="1:26" ht="20.100000000000001" customHeight="1" x14ac:dyDescent="0.15">
      <c r="A26" s="163"/>
      <c r="B26" s="163"/>
      <c r="C26" s="163"/>
      <c r="D26" s="163"/>
      <c r="E26" s="163"/>
      <c r="F26" s="163"/>
      <c r="G26" s="163"/>
      <c r="H26" s="163"/>
      <c r="I26" s="163"/>
      <c r="J26" s="101">
        <v>0</v>
      </c>
      <c r="K26" s="102">
        <v>90</v>
      </c>
      <c r="L26" s="196">
        <v>5</v>
      </c>
      <c r="M26" s="181">
        <f t="shared" si="0"/>
        <v>0.48</v>
      </c>
      <c r="N26" s="138">
        <f t="shared" si="2"/>
        <v>0.43</v>
      </c>
      <c r="O26" s="139">
        <f t="shared" si="3"/>
        <v>2.15</v>
      </c>
      <c r="P26" s="221">
        <f t="shared" si="1"/>
        <v>0.28899999999999998</v>
      </c>
      <c r="Q26" s="183">
        <f t="shared" si="4"/>
        <v>0.26550000000000001</v>
      </c>
      <c r="R26" s="222">
        <f t="shared" si="5"/>
        <v>1.3280000000000001</v>
      </c>
      <c r="S26" s="181"/>
      <c r="T26" s="138"/>
      <c r="U26" s="139"/>
      <c r="V26" s="111" t="str">
        <f t="shared" ref="V26" si="22">$Y$5&amp;"="&amp;FIXED(Y26,$Y$4)&amp;$Y$3</f>
        <v>H=0.189m</v>
      </c>
      <c r="W26" s="163"/>
      <c r="X26" s="163"/>
      <c r="Y26" s="170">
        <v>0.189</v>
      </c>
      <c r="Z26" s="163"/>
    </row>
    <row r="27" spans="1:26" ht="20.100000000000001" customHeight="1" x14ac:dyDescent="0.15">
      <c r="A27" s="163"/>
      <c r="B27" s="163"/>
      <c r="C27" s="163"/>
      <c r="D27" s="163"/>
      <c r="E27" s="163"/>
      <c r="F27" s="163"/>
      <c r="G27" s="163"/>
      <c r="H27" s="163"/>
      <c r="I27" s="163"/>
      <c r="J27" s="101" t="s">
        <v>1</v>
      </c>
      <c r="K27" s="102"/>
      <c r="L27" s="196">
        <f>SUM(L8:L26)</f>
        <v>90</v>
      </c>
      <c r="M27" s="105"/>
      <c r="N27" s="106"/>
      <c r="O27" s="139">
        <f>SUM(O8:O26)</f>
        <v>37.730000000000004</v>
      </c>
      <c r="P27" s="105"/>
      <c r="Q27" s="106"/>
      <c r="R27" s="139">
        <f>SUM(R8:R26)</f>
        <v>23.336999999999996</v>
      </c>
      <c r="S27" s="105"/>
      <c r="T27" s="106"/>
      <c r="U27" s="139"/>
      <c r="V27" s="111"/>
      <c r="W27" s="163"/>
      <c r="X27" s="163"/>
      <c r="Y27" s="170"/>
      <c r="Z27" s="163"/>
    </row>
    <row r="28" spans="1:26" ht="20.100000000000001" customHeight="1" x14ac:dyDescent="0.15">
      <c r="A28" s="163"/>
      <c r="B28" s="163"/>
      <c r="C28" s="163"/>
      <c r="D28" s="163"/>
      <c r="E28" s="163"/>
      <c r="F28" s="163"/>
      <c r="G28" s="163"/>
      <c r="H28" s="163"/>
      <c r="I28" s="163"/>
      <c r="J28" s="101"/>
      <c r="K28" s="102"/>
      <c r="L28" s="212"/>
      <c r="M28" s="105"/>
      <c r="N28" s="106"/>
      <c r="O28" s="107"/>
      <c r="P28" s="105"/>
      <c r="Q28" s="106"/>
      <c r="R28" s="222"/>
      <c r="S28" s="105"/>
      <c r="T28" s="106"/>
      <c r="U28" s="107"/>
      <c r="V28" s="111"/>
      <c r="W28" s="163"/>
      <c r="X28" s="163"/>
      <c r="Y28" s="170"/>
      <c r="Z28" s="163"/>
    </row>
    <row r="29" spans="1:26" ht="20.100000000000001" customHeight="1" x14ac:dyDescent="0.15">
      <c r="A29" s="163"/>
      <c r="B29" s="163"/>
      <c r="C29" s="163"/>
      <c r="D29" s="163"/>
      <c r="E29" s="163"/>
      <c r="F29" s="163"/>
      <c r="G29" s="163"/>
      <c r="H29" s="163"/>
      <c r="I29" s="163"/>
      <c r="J29" s="101"/>
      <c r="K29" s="102"/>
      <c r="L29" s="196"/>
      <c r="M29" s="104"/>
      <c r="N29" s="138"/>
      <c r="O29" s="139"/>
      <c r="P29" s="204" t="s">
        <v>44</v>
      </c>
      <c r="Q29" s="138">
        <f>R27</f>
        <v>23.336999999999996</v>
      </c>
      <c r="R29" s="203">
        <f>L27</f>
        <v>90</v>
      </c>
      <c r="S29" s="104"/>
      <c r="T29" s="138"/>
      <c r="U29" s="139"/>
      <c r="V29" s="111"/>
      <c r="W29" s="163"/>
      <c r="X29" s="163"/>
      <c r="Y29" s="170"/>
      <c r="Z29" s="163"/>
    </row>
    <row r="30" spans="1:26" ht="20.100000000000001" customHeight="1" x14ac:dyDescent="0.15">
      <c r="A30" s="163"/>
      <c r="B30" s="163"/>
      <c r="C30" s="163"/>
      <c r="D30" s="163"/>
      <c r="E30" s="163"/>
      <c r="F30" s="163"/>
      <c r="G30" s="163"/>
      <c r="H30" s="163"/>
      <c r="I30" s="163"/>
      <c r="J30" s="101"/>
      <c r="K30" s="102"/>
      <c r="L30" s="196"/>
      <c r="M30" s="181"/>
      <c r="N30" s="199"/>
      <c r="O30" s="125"/>
      <c r="P30" s="204" t="s">
        <v>40</v>
      </c>
      <c r="Q30" s="108">
        <f>Q29/R29</f>
        <v>0.25929999999999997</v>
      </c>
      <c r="R30" s="139" t="s">
        <v>20</v>
      </c>
      <c r="S30" s="181"/>
      <c r="T30" s="199"/>
      <c r="U30" s="125"/>
      <c r="V30" s="111"/>
      <c r="W30" s="163"/>
      <c r="X30" s="163"/>
      <c r="Y30" s="170"/>
      <c r="Z30" s="163"/>
    </row>
    <row r="31" spans="1:26" ht="20.100000000000001" customHeight="1" x14ac:dyDescent="0.15">
      <c r="A31" s="163"/>
      <c r="B31" s="163"/>
      <c r="C31" s="163"/>
      <c r="D31" s="163"/>
      <c r="E31" s="163"/>
      <c r="F31" s="163"/>
      <c r="G31" s="163"/>
      <c r="H31" s="163"/>
      <c r="I31" s="163"/>
      <c r="J31" s="101"/>
      <c r="K31" s="102"/>
      <c r="L31" s="196"/>
      <c r="M31" s="181"/>
      <c r="N31" s="138"/>
      <c r="O31" s="139"/>
      <c r="P31" s="181"/>
      <c r="Q31" s="138"/>
      <c r="R31" s="139"/>
      <c r="S31" s="181"/>
      <c r="T31" s="138"/>
      <c r="U31" s="139"/>
      <c r="V31" s="111"/>
      <c r="W31" s="163"/>
      <c r="X31" s="163"/>
      <c r="Y31" s="170"/>
      <c r="Z31" s="163"/>
    </row>
    <row r="32" spans="1:26" ht="20.100000000000001" customHeight="1" x14ac:dyDescent="0.15">
      <c r="A32" s="163"/>
      <c r="B32" s="163"/>
      <c r="C32" s="163"/>
      <c r="D32" s="163"/>
      <c r="E32" s="163"/>
      <c r="F32" s="163"/>
      <c r="G32" s="163"/>
      <c r="H32" s="163"/>
      <c r="I32" s="163"/>
      <c r="J32" s="101"/>
      <c r="K32" s="102"/>
      <c r="L32" s="196"/>
      <c r="M32" s="181"/>
      <c r="N32" s="138"/>
      <c r="O32" s="139"/>
      <c r="P32" s="181"/>
      <c r="Q32" s="138"/>
      <c r="R32" s="139"/>
      <c r="S32" s="181"/>
      <c r="T32" s="138"/>
      <c r="U32" s="139"/>
      <c r="V32" s="111"/>
      <c r="W32" s="163"/>
      <c r="X32" s="163"/>
      <c r="Y32" s="170"/>
      <c r="Z32" s="163"/>
    </row>
    <row r="33" spans="1:26" ht="20.100000000000001" customHeight="1" x14ac:dyDescent="0.15">
      <c r="A33" s="163"/>
      <c r="B33" s="163"/>
      <c r="C33" s="163"/>
      <c r="D33" s="163"/>
      <c r="E33" s="163"/>
      <c r="F33" s="163"/>
      <c r="G33" s="163"/>
      <c r="H33" s="163"/>
      <c r="I33" s="163"/>
      <c r="J33" s="101"/>
      <c r="K33" s="102"/>
      <c r="L33" s="196"/>
      <c r="M33" s="181"/>
      <c r="N33" s="138"/>
      <c r="O33" s="139"/>
      <c r="P33" s="181"/>
      <c r="Q33" s="138"/>
      <c r="R33" s="139"/>
      <c r="S33" s="181"/>
      <c r="T33" s="138"/>
      <c r="U33" s="139"/>
      <c r="V33" s="111"/>
      <c r="W33" s="163"/>
      <c r="X33" s="163"/>
      <c r="Y33" s="170"/>
      <c r="Z33" s="163"/>
    </row>
    <row r="34" spans="1:26" ht="20.100000000000001" customHeight="1" x14ac:dyDescent="0.15">
      <c r="A34" s="163"/>
      <c r="B34" s="163"/>
      <c r="C34" s="163"/>
      <c r="D34" s="163"/>
      <c r="E34" s="163"/>
      <c r="F34" s="163"/>
      <c r="G34" s="163"/>
      <c r="H34" s="163"/>
      <c r="I34" s="163"/>
      <c r="J34" s="101"/>
      <c r="K34" s="102"/>
      <c r="L34" s="196"/>
      <c r="M34" s="181"/>
      <c r="N34" s="138"/>
      <c r="O34" s="139"/>
      <c r="P34" s="104"/>
      <c r="Q34" s="138"/>
      <c r="R34" s="139"/>
      <c r="S34" s="181"/>
      <c r="T34" s="138"/>
      <c r="U34" s="139"/>
      <c r="V34" s="111"/>
      <c r="W34" s="163"/>
      <c r="X34" s="163"/>
      <c r="Y34" s="170"/>
      <c r="Z34" s="163"/>
    </row>
    <row r="35" spans="1:26" ht="20.100000000000001" customHeight="1" x14ac:dyDescent="0.15">
      <c r="A35" s="163"/>
      <c r="B35" s="163"/>
      <c r="C35" s="163"/>
      <c r="D35" s="163"/>
      <c r="E35" s="163"/>
      <c r="F35" s="163"/>
      <c r="G35" s="163"/>
      <c r="H35" s="163"/>
      <c r="I35" s="163"/>
      <c r="J35" s="101"/>
      <c r="K35" s="102"/>
      <c r="L35" s="196"/>
      <c r="M35" s="104"/>
      <c r="N35" s="138"/>
      <c r="O35" s="139"/>
      <c r="P35" s="104"/>
      <c r="Q35" s="138"/>
      <c r="R35" s="139"/>
      <c r="S35" s="104"/>
      <c r="T35" s="138"/>
      <c r="U35" s="139"/>
      <c r="V35" s="111"/>
      <c r="W35" s="163"/>
      <c r="X35" s="163"/>
      <c r="Y35" s="170"/>
      <c r="Z35" s="163"/>
    </row>
    <row r="36" spans="1:26" ht="20.100000000000001" customHeight="1" x14ac:dyDescent="0.15">
      <c r="A36" s="163"/>
      <c r="B36" s="163"/>
      <c r="C36" s="163"/>
      <c r="D36" s="163"/>
      <c r="E36" s="163"/>
      <c r="F36" s="163"/>
      <c r="G36" s="163"/>
      <c r="H36" s="163"/>
      <c r="I36" s="163"/>
      <c r="J36" s="101"/>
      <c r="K36" s="102"/>
      <c r="L36" s="196"/>
      <c r="M36" s="104"/>
      <c r="N36" s="138"/>
      <c r="O36" s="139"/>
      <c r="P36" s="104"/>
      <c r="Q36" s="138"/>
      <c r="R36" s="139"/>
      <c r="S36" s="104"/>
      <c r="T36" s="138"/>
      <c r="U36" s="139"/>
      <c r="V36" s="111"/>
      <c r="W36" s="163"/>
      <c r="X36" s="163"/>
      <c r="Y36" s="170"/>
      <c r="Z36" s="163"/>
    </row>
    <row r="37" spans="1:26" ht="20.100000000000001" customHeight="1" x14ac:dyDescent="0.15">
      <c r="A37" s="163"/>
      <c r="B37" s="163"/>
      <c r="C37" s="163"/>
      <c r="D37" s="163"/>
      <c r="E37" s="163"/>
      <c r="F37" s="163"/>
      <c r="G37" s="163"/>
      <c r="H37" s="163"/>
      <c r="I37" s="163"/>
      <c r="J37" s="101"/>
      <c r="K37" s="102"/>
      <c r="L37" s="196"/>
      <c r="M37" s="181"/>
      <c r="N37" s="199"/>
      <c r="O37" s="125"/>
      <c r="P37" s="104"/>
      <c r="Q37" s="138"/>
      <c r="R37" s="139"/>
      <c r="S37" s="181"/>
      <c r="T37" s="199"/>
      <c r="U37" s="125"/>
      <c r="V37" s="111"/>
      <c r="W37" s="163"/>
      <c r="X37" s="163"/>
      <c r="Y37" s="170"/>
      <c r="Z37" s="163"/>
    </row>
    <row r="38" spans="1:26" ht="20.100000000000001" customHeight="1" x14ac:dyDescent="0.15">
      <c r="A38" s="163"/>
      <c r="B38" s="163"/>
      <c r="C38" s="163"/>
      <c r="D38" s="163"/>
      <c r="E38" s="163"/>
      <c r="F38" s="163"/>
      <c r="G38" s="163"/>
      <c r="H38" s="163"/>
      <c r="I38" s="163"/>
      <c r="J38" s="101"/>
      <c r="K38" s="102"/>
      <c r="L38" s="196"/>
      <c r="M38" s="181"/>
      <c r="N38" s="138"/>
      <c r="O38" s="139"/>
      <c r="P38" s="104"/>
      <c r="Q38" s="138"/>
      <c r="R38" s="139"/>
      <c r="S38" s="181"/>
      <c r="T38" s="138"/>
      <c r="U38" s="139"/>
      <c r="V38" s="111"/>
      <c r="W38" s="163"/>
      <c r="X38" s="163"/>
      <c r="Y38" s="170"/>
      <c r="Z38" s="163"/>
    </row>
    <row r="39" spans="1:26" ht="20.100000000000001" customHeight="1" x14ac:dyDescent="0.15">
      <c r="A39" s="163"/>
      <c r="B39" s="163"/>
      <c r="C39" s="163"/>
      <c r="D39" s="163"/>
      <c r="E39" s="163"/>
      <c r="F39" s="163"/>
      <c r="G39" s="163"/>
      <c r="H39" s="163"/>
      <c r="I39" s="163"/>
      <c r="J39" s="101"/>
      <c r="K39" s="102"/>
      <c r="L39" s="196"/>
      <c r="M39" s="181"/>
      <c r="N39" s="138"/>
      <c r="O39" s="139"/>
      <c r="P39" s="104"/>
      <c r="Q39" s="138"/>
      <c r="R39" s="139"/>
      <c r="S39" s="181"/>
      <c r="T39" s="138"/>
      <c r="U39" s="139"/>
      <c r="V39" s="111"/>
      <c r="W39" s="163"/>
      <c r="X39" s="163"/>
      <c r="Y39" s="170"/>
      <c r="Z39" s="163"/>
    </row>
    <row r="40" spans="1:26" ht="20.100000000000001" customHeight="1" x14ac:dyDescent="0.15">
      <c r="A40" s="163"/>
      <c r="B40" s="163"/>
      <c r="C40" s="163"/>
      <c r="D40" s="163"/>
      <c r="E40" s="163"/>
      <c r="F40" s="163"/>
      <c r="G40" s="163"/>
      <c r="H40" s="163"/>
      <c r="I40" s="163"/>
      <c r="J40" s="101"/>
      <c r="K40" s="102"/>
      <c r="L40" s="196"/>
      <c r="M40" s="104"/>
      <c r="N40" s="138"/>
      <c r="O40" s="139"/>
      <c r="P40" s="104"/>
      <c r="Q40" s="138"/>
      <c r="R40" s="139"/>
      <c r="S40" s="104"/>
      <c r="T40" s="138"/>
      <c r="U40" s="139"/>
      <c r="V40" s="111"/>
      <c r="W40" s="163"/>
      <c r="X40" s="163"/>
      <c r="Y40" s="170"/>
      <c r="Z40" s="163"/>
    </row>
    <row r="41" spans="1:26" ht="20.100000000000001" customHeight="1" x14ac:dyDescent="0.15">
      <c r="A41" s="163"/>
      <c r="B41" s="163"/>
      <c r="C41" s="163"/>
      <c r="D41" s="163"/>
      <c r="E41" s="163"/>
      <c r="F41" s="163"/>
      <c r="G41" s="163"/>
      <c r="H41" s="163"/>
      <c r="I41" s="163"/>
      <c r="J41" s="101"/>
      <c r="K41" s="102"/>
      <c r="L41" s="196"/>
      <c r="M41" s="181"/>
      <c r="N41" s="199"/>
      <c r="O41" s="125"/>
      <c r="P41" s="104"/>
      <c r="Q41" s="138"/>
      <c r="R41" s="139"/>
      <c r="S41" s="181"/>
      <c r="T41" s="199"/>
      <c r="U41" s="125"/>
      <c r="V41" s="111"/>
      <c r="W41" s="163"/>
      <c r="X41" s="163"/>
      <c r="Y41" s="170"/>
      <c r="Z41" s="163"/>
    </row>
    <row r="42" spans="1:26" ht="20.100000000000001" customHeight="1" x14ac:dyDescent="0.15">
      <c r="A42" s="163"/>
      <c r="B42" s="163"/>
      <c r="C42" s="163"/>
      <c r="D42" s="163"/>
      <c r="E42" s="163"/>
      <c r="F42" s="163"/>
      <c r="G42" s="163"/>
      <c r="H42" s="163"/>
      <c r="I42" s="163"/>
      <c r="J42" s="101"/>
      <c r="K42" s="102"/>
      <c r="L42" s="196"/>
      <c r="M42" s="181"/>
      <c r="N42" s="138"/>
      <c r="O42" s="139"/>
      <c r="P42" s="104"/>
      <c r="Q42" s="138"/>
      <c r="R42" s="139"/>
      <c r="S42" s="181"/>
      <c r="T42" s="138"/>
      <c r="U42" s="139"/>
      <c r="V42" s="111"/>
      <c r="W42" s="163"/>
      <c r="X42" s="163"/>
      <c r="Y42" s="170"/>
      <c r="Z42" s="163"/>
    </row>
    <row r="43" spans="1:26" ht="20.100000000000001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01"/>
      <c r="K43" s="102"/>
      <c r="L43" s="196"/>
      <c r="M43" s="181"/>
      <c r="N43" s="138"/>
      <c r="O43" s="139"/>
      <c r="P43" s="104"/>
      <c r="Q43" s="138"/>
      <c r="R43" s="139"/>
      <c r="S43" s="181"/>
      <c r="T43" s="138"/>
      <c r="U43" s="139"/>
      <c r="V43" s="111"/>
      <c r="W43" s="163"/>
      <c r="X43" s="163"/>
      <c r="Y43" s="170"/>
      <c r="Z43" s="163"/>
    </row>
    <row r="44" spans="1:26" ht="20.100000000000001" customHeight="1" x14ac:dyDescent="0.15">
      <c r="A44" s="163"/>
      <c r="B44" s="163"/>
      <c r="C44" s="163"/>
      <c r="D44" s="163"/>
      <c r="E44" s="163"/>
      <c r="F44" s="163"/>
      <c r="G44" s="163"/>
      <c r="H44" s="163"/>
      <c r="I44" s="163"/>
      <c r="J44" s="130"/>
      <c r="K44" s="224"/>
      <c r="L44" s="197"/>
      <c r="M44" s="133"/>
      <c r="N44" s="200"/>
      <c r="O44" s="201"/>
      <c r="P44" s="133"/>
      <c r="Q44" s="200"/>
      <c r="R44" s="201"/>
      <c r="S44" s="133"/>
      <c r="T44" s="200"/>
      <c r="U44" s="201"/>
      <c r="V44" s="132"/>
      <c r="W44" s="163"/>
      <c r="X44" s="163"/>
      <c r="Y44" s="172"/>
      <c r="Z44" s="163"/>
    </row>
    <row r="45" spans="1:26" ht="20.100000000000001" customHeight="1" x14ac:dyDescent="0.1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</row>
  </sheetData>
  <mergeCells count="11">
    <mergeCell ref="V3:V5"/>
    <mergeCell ref="N4:O4"/>
    <mergeCell ref="Q4:R4"/>
    <mergeCell ref="P3:Q3"/>
    <mergeCell ref="S3:T3"/>
    <mergeCell ref="T4:U4"/>
    <mergeCell ref="M2:U2"/>
    <mergeCell ref="B3:H3"/>
    <mergeCell ref="J3:K5"/>
    <mergeCell ref="L3:L5"/>
    <mergeCell ref="M3:N3"/>
  </mergeCells>
  <phoneticPr fontId="2"/>
  <dataValidations disablePrompts="1" count="2">
    <dataValidation type="list" allowBlank="1" showInputMessage="1" showErrorMessage="1" sqref="B5:H5" xr:uid="{B2A46CDF-2204-4DB3-8797-57A6690C5B0C}">
      <formula1>"0,1,2,3,"</formula1>
    </dataValidation>
    <dataValidation type="list" allowBlank="1" sqref="Y4" xr:uid="{39F6BFAA-0F2E-4558-82F2-7695CF5B9406}">
      <formula1>"0,1,2,3,4"</formula1>
    </dataValidation>
  </dataValidations>
  <pageMargins left="0.78740157480314965" right="0.59055118110236227" top="0.59055118110236227" bottom="0.4724409448818898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F4FB6-D390-40E9-B330-31B3D239E292}">
  <dimension ref="A1:Z45"/>
  <sheetViews>
    <sheetView topLeftCell="A28" zoomScale="145" zoomScaleNormal="145" workbookViewId="0">
      <selection activeCell="K41" sqref="K41"/>
    </sheetView>
  </sheetViews>
  <sheetFormatPr defaultRowHeight="20.100000000000001" customHeight="1" x14ac:dyDescent="0.15"/>
  <cols>
    <col min="1" max="1" width="2.625" style="97" customWidth="1"/>
    <col min="2" max="2" width="7.625" style="97" customWidth="1"/>
    <col min="3" max="4" width="7.625" style="97" hidden="1" customWidth="1"/>
    <col min="5" max="5" width="7.625" style="97" customWidth="1"/>
    <col min="6" max="7" width="7.625" style="97" hidden="1" customWidth="1"/>
    <col min="8" max="8" width="7.625" style="97" customWidth="1"/>
    <col min="9" max="9" width="4.125" style="97" customWidth="1"/>
    <col min="10" max="21" width="6.625" style="97" customWidth="1"/>
    <col min="22" max="22" width="9.625" style="97" customWidth="1"/>
    <col min="23" max="24" width="4.375" style="97" customWidth="1"/>
    <col min="25" max="16384" width="9" style="97"/>
  </cols>
  <sheetData>
    <row r="1" spans="1:26" ht="20.100000000000001" customHeight="1" x14ac:dyDescent="0.15">
      <c r="A1" s="163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</row>
    <row r="2" spans="1:26" ht="20.100000000000001" customHeight="1" x14ac:dyDescent="0.15">
      <c r="A2" s="163"/>
      <c r="B2" s="163"/>
      <c r="C2" s="163"/>
      <c r="D2" s="163"/>
      <c r="E2" s="163"/>
      <c r="F2" s="163"/>
      <c r="G2" s="163"/>
      <c r="H2" s="163"/>
      <c r="I2" s="163"/>
      <c r="J2" s="88" t="s">
        <v>31</v>
      </c>
      <c r="K2" s="173"/>
      <c r="L2" s="173"/>
      <c r="M2" s="262" t="s">
        <v>46</v>
      </c>
      <c r="N2" s="262"/>
      <c r="O2" s="262"/>
      <c r="P2" s="262"/>
      <c r="Q2" s="262"/>
      <c r="R2" s="262"/>
      <c r="S2" s="262"/>
      <c r="T2" s="262"/>
      <c r="U2" s="262"/>
      <c r="V2" s="174"/>
      <c r="W2" s="163"/>
      <c r="X2" s="163"/>
      <c r="Y2" s="115" t="s">
        <v>27</v>
      </c>
      <c r="Z2" s="163"/>
    </row>
    <row r="3" spans="1:26" ht="20.100000000000001" customHeight="1" x14ac:dyDescent="0.15">
      <c r="A3" s="163"/>
      <c r="B3" s="263" t="s">
        <v>32</v>
      </c>
      <c r="C3" s="264"/>
      <c r="D3" s="264"/>
      <c r="E3" s="265"/>
      <c r="F3" s="265"/>
      <c r="G3" s="265"/>
      <c r="H3" s="266"/>
      <c r="I3" s="163"/>
      <c r="J3" s="267" t="s">
        <v>21</v>
      </c>
      <c r="K3" s="268"/>
      <c r="L3" s="273" t="s">
        <v>23</v>
      </c>
      <c r="M3" s="276" t="s">
        <v>26</v>
      </c>
      <c r="N3" s="277"/>
      <c r="O3" s="114" t="s">
        <v>22</v>
      </c>
      <c r="P3" s="276" t="s">
        <v>39</v>
      </c>
      <c r="Q3" s="277"/>
      <c r="R3" s="114" t="s">
        <v>22</v>
      </c>
      <c r="S3" s="276"/>
      <c r="T3" s="277"/>
      <c r="U3" s="114"/>
      <c r="V3" s="273" t="s">
        <v>12</v>
      </c>
      <c r="W3" s="163"/>
      <c r="X3" s="164" t="s">
        <v>0</v>
      </c>
      <c r="Y3" s="165" t="s">
        <v>20</v>
      </c>
      <c r="Z3" s="163"/>
    </row>
    <row r="4" spans="1:26" ht="20.100000000000001" customHeight="1" x14ac:dyDescent="0.15">
      <c r="A4" s="163"/>
      <c r="B4" s="175" t="e">
        <f>#REF!</f>
        <v>#REF!</v>
      </c>
      <c r="C4" s="187"/>
      <c r="D4" s="187"/>
      <c r="E4" s="176" t="str">
        <f>M3</f>
        <v>型枠</v>
      </c>
      <c r="F4" s="188"/>
      <c r="G4" s="188"/>
      <c r="H4" s="177" t="str">
        <f>P3</f>
        <v>側面投影面積</v>
      </c>
      <c r="I4" s="163"/>
      <c r="J4" s="269"/>
      <c r="K4" s="270"/>
      <c r="L4" s="274"/>
      <c r="M4" s="110" t="s">
        <v>24</v>
      </c>
      <c r="N4" s="278" t="s">
        <v>48</v>
      </c>
      <c r="O4" s="279"/>
      <c r="P4" s="110" t="s">
        <v>24</v>
      </c>
      <c r="Q4" s="278" t="s">
        <v>49</v>
      </c>
      <c r="R4" s="279"/>
      <c r="S4" s="110" t="s">
        <v>24</v>
      </c>
      <c r="T4" s="278"/>
      <c r="U4" s="279"/>
      <c r="V4" s="274"/>
      <c r="W4" s="163"/>
      <c r="X4" s="164" t="s">
        <v>29</v>
      </c>
      <c r="Y4" s="166">
        <v>3</v>
      </c>
      <c r="Z4" s="163"/>
    </row>
    <row r="5" spans="1:26" ht="20.100000000000001" customHeight="1" x14ac:dyDescent="0.15">
      <c r="A5" s="163"/>
      <c r="B5" s="178">
        <v>2</v>
      </c>
      <c r="C5" s="179"/>
      <c r="D5" s="179"/>
      <c r="E5" s="179">
        <v>2</v>
      </c>
      <c r="F5" s="179"/>
      <c r="G5" s="179"/>
      <c r="H5" s="180">
        <v>3</v>
      </c>
      <c r="I5" s="163"/>
      <c r="J5" s="271"/>
      <c r="K5" s="272"/>
      <c r="L5" s="275"/>
      <c r="M5" s="98" t="s">
        <v>14</v>
      </c>
      <c r="N5" s="99" t="s">
        <v>16</v>
      </c>
      <c r="O5" s="100" t="s">
        <v>17</v>
      </c>
      <c r="P5" s="98" t="s">
        <v>14</v>
      </c>
      <c r="Q5" s="99" t="s">
        <v>16</v>
      </c>
      <c r="R5" s="100" t="s">
        <v>17</v>
      </c>
      <c r="S5" s="98" t="s">
        <v>14</v>
      </c>
      <c r="T5" s="99" t="s">
        <v>16</v>
      </c>
      <c r="U5" s="100" t="s">
        <v>17</v>
      </c>
      <c r="V5" s="275"/>
      <c r="W5" s="163"/>
      <c r="X5" s="164" t="s">
        <v>30</v>
      </c>
      <c r="Y5" s="167" t="s">
        <v>25</v>
      </c>
      <c r="Z5" s="163"/>
    </row>
    <row r="6" spans="1:26" ht="0.95" customHeight="1" x14ac:dyDescent="0.15">
      <c r="A6" s="163"/>
      <c r="B6" s="163"/>
      <c r="C6" s="163"/>
      <c r="D6" s="163"/>
      <c r="E6" s="163"/>
      <c r="F6" s="163"/>
      <c r="G6" s="163"/>
      <c r="H6" s="163"/>
      <c r="I6" s="163"/>
      <c r="J6" s="209"/>
      <c r="K6" s="119"/>
      <c r="L6" s="208"/>
      <c r="M6" s="121"/>
      <c r="N6" s="120"/>
      <c r="O6" s="122"/>
      <c r="P6" s="121"/>
      <c r="Q6" s="120"/>
      <c r="R6" s="122"/>
      <c r="S6" s="121"/>
      <c r="T6" s="120"/>
      <c r="U6" s="122"/>
      <c r="V6" s="208"/>
      <c r="W6" s="163"/>
      <c r="X6" s="163"/>
      <c r="Y6" s="168"/>
      <c r="Z6" s="163"/>
    </row>
    <row r="7" spans="1:26" ht="20.100000000000001" customHeight="1" x14ac:dyDescent="0.15">
      <c r="A7" s="163"/>
      <c r="B7" s="163"/>
      <c r="C7" s="163"/>
      <c r="D7" s="163"/>
      <c r="E7" s="163"/>
      <c r="F7" s="163"/>
      <c r="G7" s="163"/>
      <c r="H7" s="163"/>
      <c r="I7" s="163"/>
      <c r="J7" s="123" t="s">
        <v>51</v>
      </c>
      <c r="K7" s="124"/>
      <c r="L7" s="195"/>
      <c r="M7" s="181"/>
      <c r="N7" s="199"/>
      <c r="O7" s="125"/>
      <c r="P7" s="221"/>
      <c r="Q7" s="199"/>
      <c r="R7" s="223"/>
      <c r="S7" s="181"/>
      <c r="T7" s="199"/>
      <c r="U7" s="125"/>
      <c r="V7" s="127"/>
      <c r="W7" s="163"/>
      <c r="X7" s="163"/>
      <c r="Y7" s="169"/>
      <c r="Z7" s="163"/>
    </row>
    <row r="8" spans="1:26" ht="20.100000000000001" customHeight="1" x14ac:dyDescent="0.15">
      <c r="A8" s="163"/>
      <c r="B8" s="163"/>
      <c r="C8" s="163"/>
      <c r="D8" s="163"/>
      <c r="E8" s="163"/>
      <c r="F8" s="163"/>
      <c r="G8" s="163"/>
      <c r="H8" s="163"/>
      <c r="I8" s="163"/>
      <c r="J8" s="123">
        <v>0</v>
      </c>
      <c r="K8" s="124">
        <v>0</v>
      </c>
      <c r="L8" s="195"/>
      <c r="M8" s="181">
        <f t="shared" ref="M8:M26" si="0">ROUND(2*Y8+0.1,E$5)</f>
        <v>0.56999999999999995</v>
      </c>
      <c r="N8" s="199"/>
      <c r="O8" s="125"/>
      <c r="P8" s="221">
        <f t="shared" ref="P8:P26" si="1">ROUND(Y8+0.1,H$5)</f>
        <v>0.33400000000000002</v>
      </c>
      <c r="Q8" s="199"/>
      <c r="R8" s="223"/>
      <c r="S8" s="181"/>
      <c r="T8" s="199"/>
      <c r="U8" s="125"/>
      <c r="V8" s="127" t="str">
        <f>$Y$5&amp;"="&amp;FIXED(Y8,$Y$4)&amp;$Y$3</f>
        <v>H=0.234m</v>
      </c>
      <c r="W8" s="163"/>
      <c r="X8" s="163"/>
      <c r="Y8" s="169">
        <v>0.23400000000000001</v>
      </c>
      <c r="Z8" s="163"/>
    </row>
    <row r="9" spans="1:26" ht="20.100000000000001" customHeight="1" x14ac:dyDescent="0.15">
      <c r="A9" s="163"/>
      <c r="B9" s="163"/>
      <c r="C9" s="163"/>
      <c r="D9" s="163"/>
      <c r="E9" s="163"/>
      <c r="F9" s="163"/>
      <c r="G9" s="163"/>
      <c r="H9" s="163"/>
      <c r="I9" s="163"/>
      <c r="J9" s="101"/>
      <c r="K9" s="102"/>
      <c r="L9" s="196">
        <v>5</v>
      </c>
      <c r="M9" s="181">
        <f t="shared" si="0"/>
        <v>0.52</v>
      </c>
      <c r="N9" s="138">
        <f t="shared" ref="N9:N26" si="2">ROUND((M8+M9)/2,E$5+1)</f>
        <v>0.54500000000000004</v>
      </c>
      <c r="O9" s="139">
        <f t="shared" ref="O9:O26" si="3">ROUND($L9*N9,E$5)</f>
        <v>2.73</v>
      </c>
      <c r="P9" s="221">
        <f t="shared" si="1"/>
        <v>0.309</v>
      </c>
      <c r="Q9" s="183">
        <f t="shared" ref="Q9:Q26" si="4">ROUND((P8+P9)/2,H$5+1)</f>
        <v>0.32150000000000001</v>
      </c>
      <c r="R9" s="222">
        <f t="shared" ref="R9:R26" si="5">ROUND($L9*Q9,H$5)</f>
        <v>1.6080000000000001</v>
      </c>
      <c r="S9" s="181"/>
      <c r="T9" s="138"/>
      <c r="U9" s="139"/>
      <c r="V9" s="111" t="str">
        <f t="shared" ref="V9:V26" si="6">$Y$5&amp;"="&amp;FIXED(Y9,$Y$4)&amp;$Y$3</f>
        <v>H=0.209m</v>
      </c>
      <c r="W9" s="163"/>
      <c r="X9" s="163"/>
      <c r="Y9" s="170">
        <v>0.20899999999999999</v>
      </c>
      <c r="Z9" s="163"/>
    </row>
    <row r="10" spans="1:26" ht="20.100000000000001" customHeight="1" x14ac:dyDescent="0.15">
      <c r="A10" s="163"/>
      <c r="B10" s="163"/>
      <c r="C10" s="163"/>
      <c r="D10" s="163"/>
      <c r="E10" s="163"/>
      <c r="F10" s="163"/>
      <c r="G10" s="163"/>
      <c r="H10" s="163"/>
      <c r="I10" s="163"/>
      <c r="J10" s="101"/>
      <c r="K10" s="102"/>
      <c r="L10" s="196">
        <v>5</v>
      </c>
      <c r="M10" s="181">
        <f t="shared" si="0"/>
        <v>0.49</v>
      </c>
      <c r="N10" s="138">
        <f t="shared" si="2"/>
        <v>0.505</v>
      </c>
      <c r="O10" s="139">
        <f t="shared" si="3"/>
        <v>2.5299999999999998</v>
      </c>
      <c r="P10" s="221">
        <f t="shared" si="1"/>
        <v>0.29399999999999998</v>
      </c>
      <c r="Q10" s="183">
        <f t="shared" si="4"/>
        <v>0.30149999999999999</v>
      </c>
      <c r="R10" s="222">
        <f t="shared" si="5"/>
        <v>1.508</v>
      </c>
      <c r="S10" s="181"/>
      <c r="T10" s="138"/>
      <c r="U10" s="139"/>
      <c r="V10" s="111" t="str">
        <f t="shared" si="6"/>
        <v>H=0.194m</v>
      </c>
      <c r="W10" s="163"/>
      <c r="X10" s="163"/>
      <c r="Y10" s="170">
        <v>0.19400000000000001</v>
      </c>
      <c r="Z10" s="163"/>
    </row>
    <row r="11" spans="1:26" ht="20.100000000000001" customHeight="1" x14ac:dyDescent="0.15">
      <c r="A11" s="163"/>
      <c r="B11" s="163"/>
      <c r="C11" s="163"/>
      <c r="D11" s="163"/>
      <c r="E11" s="163"/>
      <c r="F11" s="163"/>
      <c r="G11" s="163"/>
      <c r="H11" s="163"/>
      <c r="I11" s="163"/>
      <c r="J11" s="101"/>
      <c r="K11" s="102"/>
      <c r="L11" s="196">
        <v>5</v>
      </c>
      <c r="M11" s="181">
        <f t="shared" si="0"/>
        <v>0.48</v>
      </c>
      <c r="N11" s="138">
        <f t="shared" si="2"/>
        <v>0.48499999999999999</v>
      </c>
      <c r="O11" s="139">
        <f t="shared" si="3"/>
        <v>2.4300000000000002</v>
      </c>
      <c r="P11" s="221">
        <f t="shared" si="1"/>
        <v>0.28899999999999998</v>
      </c>
      <c r="Q11" s="183">
        <f t="shared" si="4"/>
        <v>0.29149999999999998</v>
      </c>
      <c r="R11" s="222">
        <f t="shared" si="5"/>
        <v>1.458</v>
      </c>
      <c r="S11" s="181"/>
      <c r="T11" s="138"/>
      <c r="U11" s="139"/>
      <c r="V11" s="111" t="str">
        <f t="shared" si="6"/>
        <v>H=0.189m</v>
      </c>
      <c r="W11" s="163"/>
      <c r="X11" s="163"/>
      <c r="Y11" s="170">
        <v>0.189</v>
      </c>
      <c r="Z11" s="163"/>
    </row>
    <row r="12" spans="1:26" ht="20.100000000000001" customHeight="1" x14ac:dyDescent="0.15">
      <c r="A12" s="163"/>
      <c r="B12" s="163"/>
      <c r="C12" s="163"/>
      <c r="D12" s="163"/>
      <c r="E12" s="163"/>
      <c r="F12" s="163"/>
      <c r="G12" s="163"/>
      <c r="H12" s="163"/>
      <c r="I12" s="163"/>
      <c r="J12" s="101"/>
      <c r="K12" s="102"/>
      <c r="L12" s="196">
        <v>5</v>
      </c>
      <c r="M12" s="181">
        <f t="shared" si="0"/>
        <v>0.45</v>
      </c>
      <c r="N12" s="138">
        <f t="shared" si="2"/>
        <v>0.46500000000000002</v>
      </c>
      <c r="O12" s="139">
        <f t="shared" si="3"/>
        <v>2.33</v>
      </c>
      <c r="P12" s="221">
        <f t="shared" si="1"/>
        <v>0.27300000000000002</v>
      </c>
      <c r="Q12" s="183">
        <f t="shared" si="4"/>
        <v>0.28100000000000003</v>
      </c>
      <c r="R12" s="222">
        <f t="shared" si="5"/>
        <v>1.405</v>
      </c>
      <c r="S12" s="181"/>
      <c r="T12" s="138"/>
      <c r="U12" s="139"/>
      <c r="V12" s="111" t="str">
        <f t="shared" si="6"/>
        <v>H=0.173m</v>
      </c>
      <c r="W12" s="163"/>
      <c r="X12" s="163"/>
      <c r="Y12" s="170">
        <v>0.17299999999999999</v>
      </c>
      <c r="Z12" s="163"/>
    </row>
    <row r="13" spans="1:26" ht="20.100000000000001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01"/>
      <c r="K13" s="102"/>
      <c r="L13" s="196">
        <v>5</v>
      </c>
      <c r="M13" s="181">
        <f t="shared" si="0"/>
        <v>0.45</v>
      </c>
      <c r="N13" s="138">
        <f t="shared" si="2"/>
        <v>0.45</v>
      </c>
      <c r="O13" s="139">
        <f t="shared" si="3"/>
        <v>2.25</v>
      </c>
      <c r="P13" s="221">
        <f t="shared" si="1"/>
        <v>0.27600000000000002</v>
      </c>
      <c r="Q13" s="183">
        <f t="shared" si="4"/>
        <v>0.27450000000000002</v>
      </c>
      <c r="R13" s="222">
        <f t="shared" si="5"/>
        <v>1.373</v>
      </c>
      <c r="S13" s="181"/>
      <c r="T13" s="138"/>
      <c r="U13" s="139"/>
      <c r="V13" s="111" t="str">
        <f t="shared" si="6"/>
        <v>H=0.176m</v>
      </c>
      <c r="W13" s="163"/>
      <c r="X13" s="163"/>
      <c r="Y13" s="170">
        <v>0.17599999999999999</v>
      </c>
      <c r="Z13" s="163"/>
    </row>
    <row r="14" spans="1:26" ht="20.100000000000001" customHeight="1" x14ac:dyDescent="0.15">
      <c r="A14" s="163"/>
      <c r="B14" s="163"/>
      <c r="C14" s="163"/>
      <c r="D14" s="163"/>
      <c r="E14" s="163"/>
      <c r="F14" s="163"/>
      <c r="G14" s="163"/>
      <c r="H14" s="163"/>
      <c r="I14" s="163"/>
      <c r="J14" s="101"/>
      <c r="K14" s="102"/>
      <c r="L14" s="196">
        <v>5</v>
      </c>
      <c r="M14" s="181">
        <f t="shared" si="0"/>
        <v>0.4</v>
      </c>
      <c r="N14" s="138">
        <f t="shared" si="2"/>
        <v>0.42499999999999999</v>
      </c>
      <c r="O14" s="139">
        <f t="shared" si="3"/>
        <v>2.13</v>
      </c>
      <c r="P14" s="221">
        <f t="shared" si="1"/>
        <v>0.251</v>
      </c>
      <c r="Q14" s="183">
        <f t="shared" si="4"/>
        <v>0.26350000000000001</v>
      </c>
      <c r="R14" s="222">
        <f t="shared" si="5"/>
        <v>1.3180000000000001</v>
      </c>
      <c r="S14" s="181"/>
      <c r="T14" s="138"/>
      <c r="U14" s="139"/>
      <c r="V14" s="111" t="str">
        <f t="shared" si="6"/>
        <v>H=0.151m</v>
      </c>
      <c r="W14" s="163"/>
      <c r="X14" s="163"/>
      <c r="Y14" s="170">
        <v>0.151</v>
      </c>
      <c r="Z14" s="163"/>
    </row>
    <row r="15" spans="1:26" ht="20.100000000000001" customHeight="1" x14ac:dyDescent="0.15">
      <c r="A15" s="163"/>
      <c r="B15" s="163"/>
      <c r="C15" s="163"/>
      <c r="D15" s="163"/>
      <c r="E15" s="163"/>
      <c r="F15" s="163"/>
      <c r="G15" s="163"/>
      <c r="H15" s="163"/>
      <c r="I15" s="163"/>
      <c r="J15" s="101"/>
      <c r="K15" s="102"/>
      <c r="L15" s="196">
        <v>5</v>
      </c>
      <c r="M15" s="181">
        <f t="shared" si="0"/>
        <v>0.4</v>
      </c>
      <c r="N15" s="138">
        <f t="shared" si="2"/>
        <v>0.4</v>
      </c>
      <c r="O15" s="139">
        <f t="shared" si="3"/>
        <v>2</v>
      </c>
      <c r="P15" s="221">
        <f t="shared" si="1"/>
        <v>0.249</v>
      </c>
      <c r="Q15" s="183">
        <f t="shared" si="4"/>
        <v>0.25</v>
      </c>
      <c r="R15" s="222">
        <f t="shared" si="5"/>
        <v>1.25</v>
      </c>
      <c r="S15" s="181"/>
      <c r="T15" s="138"/>
      <c r="U15" s="139"/>
      <c r="V15" s="111" t="str">
        <f t="shared" si="6"/>
        <v>H=0.149m</v>
      </c>
      <c r="W15" s="163"/>
      <c r="X15" s="163"/>
      <c r="Y15" s="170">
        <v>0.14899999999999999</v>
      </c>
      <c r="Z15" s="163"/>
    </row>
    <row r="16" spans="1:26" ht="20.100000000000001" customHeight="1" x14ac:dyDescent="0.15">
      <c r="A16" s="163"/>
      <c r="B16" s="163"/>
      <c r="C16" s="163"/>
      <c r="D16" s="163"/>
      <c r="E16" s="163"/>
      <c r="F16" s="163"/>
      <c r="G16" s="163"/>
      <c r="H16" s="163"/>
      <c r="I16" s="163"/>
      <c r="J16" s="101"/>
      <c r="K16" s="102"/>
      <c r="L16" s="196">
        <v>5</v>
      </c>
      <c r="M16" s="181">
        <f t="shared" si="0"/>
        <v>0.36</v>
      </c>
      <c r="N16" s="138">
        <f t="shared" si="2"/>
        <v>0.38</v>
      </c>
      <c r="O16" s="139">
        <f t="shared" si="3"/>
        <v>1.9</v>
      </c>
      <c r="P16" s="221">
        <f t="shared" si="1"/>
        <v>0.22900000000000001</v>
      </c>
      <c r="Q16" s="183">
        <f t="shared" si="4"/>
        <v>0.23899999999999999</v>
      </c>
      <c r="R16" s="222">
        <f t="shared" si="5"/>
        <v>1.1950000000000001</v>
      </c>
      <c r="S16" s="181"/>
      <c r="T16" s="138"/>
      <c r="U16" s="139"/>
      <c r="V16" s="111" t="str">
        <f t="shared" si="6"/>
        <v>H=0.129m</v>
      </c>
      <c r="W16" s="163"/>
      <c r="X16" s="163"/>
      <c r="Y16" s="170">
        <v>0.129</v>
      </c>
      <c r="Z16" s="163"/>
    </row>
    <row r="17" spans="1:26" ht="20.100000000000001" customHeight="1" x14ac:dyDescent="0.15">
      <c r="A17" s="163"/>
      <c r="B17" s="163"/>
      <c r="C17" s="163"/>
      <c r="D17" s="163"/>
      <c r="E17" s="163"/>
      <c r="F17" s="163"/>
      <c r="G17" s="163"/>
      <c r="H17" s="163"/>
      <c r="I17" s="163"/>
      <c r="J17" s="101"/>
      <c r="K17" s="102"/>
      <c r="L17" s="196">
        <v>5</v>
      </c>
      <c r="M17" s="181">
        <f t="shared" si="0"/>
        <v>0.37</v>
      </c>
      <c r="N17" s="138">
        <f t="shared" si="2"/>
        <v>0.36499999999999999</v>
      </c>
      <c r="O17" s="139">
        <f t="shared" si="3"/>
        <v>1.83</v>
      </c>
      <c r="P17" s="221">
        <f t="shared" si="1"/>
        <v>0.23599999999999999</v>
      </c>
      <c r="Q17" s="183">
        <f t="shared" si="4"/>
        <v>0.23250000000000001</v>
      </c>
      <c r="R17" s="222">
        <f t="shared" si="5"/>
        <v>1.163</v>
      </c>
      <c r="S17" s="181"/>
      <c r="T17" s="138"/>
      <c r="U17" s="139"/>
      <c r="V17" s="111" t="str">
        <f t="shared" si="6"/>
        <v>H=0.136m</v>
      </c>
      <c r="W17" s="163"/>
      <c r="X17" s="163"/>
      <c r="Y17" s="170">
        <v>0.13600000000000001</v>
      </c>
      <c r="Z17" s="163"/>
    </row>
    <row r="18" spans="1:26" ht="20.100000000000001" customHeight="1" x14ac:dyDescent="0.15">
      <c r="A18" s="163"/>
      <c r="B18" s="163"/>
      <c r="C18" s="163"/>
      <c r="D18" s="163"/>
      <c r="E18" s="163"/>
      <c r="F18" s="163"/>
      <c r="G18" s="163"/>
      <c r="H18" s="163"/>
      <c r="I18" s="163"/>
      <c r="J18" s="101"/>
      <c r="K18" s="102"/>
      <c r="L18" s="196">
        <v>5</v>
      </c>
      <c r="M18" s="181">
        <f t="shared" si="0"/>
        <v>0.33</v>
      </c>
      <c r="N18" s="138">
        <f t="shared" si="2"/>
        <v>0.35</v>
      </c>
      <c r="O18" s="139">
        <f t="shared" si="3"/>
        <v>1.75</v>
      </c>
      <c r="P18" s="221">
        <f t="shared" si="1"/>
        <v>0.215</v>
      </c>
      <c r="Q18" s="183">
        <f t="shared" si="4"/>
        <v>0.22550000000000001</v>
      </c>
      <c r="R18" s="222">
        <f t="shared" si="5"/>
        <v>1.1279999999999999</v>
      </c>
      <c r="S18" s="181"/>
      <c r="T18" s="138"/>
      <c r="U18" s="139"/>
      <c r="V18" s="111" t="str">
        <f t="shared" si="6"/>
        <v>H=0.115m</v>
      </c>
      <c r="W18" s="163"/>
      <c r="X18" s="163"/>
      <c r="Y18" s="170">
        <v>0.115</v>
      </c>
      <c r="Z18" s="163"/>
    </row>
    <row r="19" spans="1:26" ht="20.100000000000001" customHeight="1" x14ac:dyDescent="0.15">
      <c r="A19" s="163"/>
      <c r="B19" s="163"/>
      <c r="C19" s="163"/>
      <c r="D19" s="163"/>
      <c r="E19" s="163"/>
      <c r="F19" s="163"/>
      <c r="G19" s="163"/>
      <c r="H19" s="163"/>
      <c r="I19" s="163"/>
      <c r="J19" s="101"/>
      <c r="K19" s="102"/>
      <c r="L19" s="196">
        <v>5</v>
      </c>
      <c r="M19" s="181">
        <f t="shared" si="0"/>
        <v>0.28999999999999998</v>
      </c>
      <c r="N19" s="138">
        <f t="shared" si="2"/>
        <v>0.31</v>
      </c>
      <c r="O19" s="139">
        <f t="shared" si="3"/>
        <v>1.55</v>
      </c>
      <c r="P19" s="221">
        <f t="shared" si="1"/>
        <v>0.19600000000000001</v>
      </c>
      <c r="Q19" s="183">
        <f t="shared" si="4"/>
        <v>0.20549999999999999</v>
      </c>
      <c r="R19" s="222">
        <f t="shared" si="5"/>
        <v>1.028</v>
      </c>
      <c r="S19" s="181"/>
      <c r="T19" s="138"/>
      <c r="U19" s="139"/>
      <c r="V19" s="111" t="str">
        <f t="shared" si="6"/>
        <v>H=0.096m</v>
      </c>
      <c r="W19" s="163"/>
      <c r="X19" s="163"/>
      <c r="Y19" s="170">
        <v>9.6000000000000002E-2</v>
      </c>
      <c r="Z19" s="163"/>
    </row>
    <row r="20" spans="1:26" ht="20.100000000000001" customHeight="1" x14ac:dyDescent="0.15">
      <c r="A20" s="163"/>
      <c r="B20" s="163"/>
      <c r="C20" s="163"/>
      <c r="D20" s="163"/>
      <c r="E20" s="163"/>
      <c r="F20" s="163"/>
      <c r="G20" s="163"/>
      <c r="H20" s="163"/>
      <c r="I20" s="163"/>
      <c r="J20" s="101"/>
      <c r="K20" s="102"/>
      <c r="L20" s="196">
        <v>5</v>
      </c>
      <c r="M20" s="181">
        <f t="shared" si="0"/>
        <v>0.31</v>
      </c>
      <c r="N20" s="138">
        <f t="shared" si="2"/>
        <v>0.3</v>
      </c>
      <c r="O20" s="139">
        <f t="shared" si="3"/>
        <v>1.5</v>
      </c>
      <c r="P20" s="221">
        <f t="shared" si="1"/>
        <v>0.20699999999999999</v>
      </c>
      <c r="Q20" s="183">
        <f t="shared" si="4"/>
        <v>0.20150000000000001</v>
      </c>
      <c r="R20" s="222">
        <f t="shared" si="5"/>
        <v>1.008</v>
      </c>
      <c r="S20" s="181"/>
      <c r="T20" s="138"/>
      <c r="U20" s="139"/>
      <c r="V20" s="111" t="str">
        <f t="shared" si="6"/>
        <v>H=0.107m</v>
      </c>
      <c r="W20" s="163"/>
      <c r="X20" s="163"/>
      <c r="Y20" s="170">
        <v>0.107</v>
      </c>
      <c r="Z20" s="163"/>
    </row>
    <row r="21" spans="1:26" ht="20.100000000000001" customHeight="1" x14ac:dyDescent="0.15">
      <c r="A21" s="163"/>
      <c r="B21" s="163"/>
      <c r="C21" s="163"/>
      <c r="D21" s="163"/>
      <c r="E21" s="163"/>
      <c r="F21" s="163"/>
      <c r="G21" s="163"/>
      <c r="H21" s="163"/>
      <c r="I21" s="163"/>
      <c r="J21" s="101"/>
      <c r="K21" s="102"/>
      <c r="L21" s="196">
        <v>5</v>
      </c>
      <c r="M21" s="181">
        <f t="shared" si="0"/>
        <v>0.31</v>
      </c>
      <c r="N21" s="138">
        <f t="shared" si="2"/>
        <v>0.31</v>
      </c>
      <c r="O21" s="139">
        <f t="shared" si="3"/>
        <v>1.55</v>
      </c>
      <c r="P21" s="221">
        <f t="shared" si="1"/>
        <v>0.20599999999999999</v>
      </c>
      <c r="Q21" s="183">
        <f t="shared" si="4"/>
        <v>0.20649999999999999</v>
      </c>
      <c r="R21" s="222">
        <f t="shared" si="5"/>
        <v>1.0329999999999999</v>
      </c>
      <c r="S21" s="181"/>
      <c r="T21" s="138"/>
      <c r="U21" s="139"/>
      <c r="V21" s="111" t="str">
        <f t="shared" si="6"/>
        <v>H=0.106m</v>
      </c>
      <c r="W21" s="163"/>
      <c r="X21" s="163"/>
      <c r="Y21" s="170">
        <v>0.106</v>
      </c>
      <c r="Z21" s="163"/>
    </row>
    <row r="22" spans="1:26" ht="20.100000000000001" customHeight="1" x14ac:dyDescent="0.15">
      <c r="A22" s="163"/>
      <c r="B22" s="163"/>
      <c r="C22" s="163"/>
      <c r="D22" s="163"/>
      <c r="E22" s="163"/>
      <c r="F22" s="163"/>
      <c r="G22" s="163"/>
      <c r="H22" s="163"/>
      <c r="I22" s="163"/>
      <c r="J22" s="101"/>
      <c r="K22" s="102"/>
      <c r="L22" s="196">
        <v>5</v>
      </c>
      <c r="M22" s="181">
        <f t="shared" si="0"/>
        <v>0.32</v>
      </c>
      <c r="N22" s="138">
        <f t="shared" si="2"/>
        <v>0.315</v>
      </c>
      <c r="O22" s="139">
        <f t="shared" si="3"/>
        <v>1.58</v>
      </c>
      <c r="P22" s="221">
        <f t="shared" si="1"/>
        <v>0.20799999999999999</v>
      </c>
      <c r="Q22" s="183">
        <f t="shared" si="4"/>
        <v>0.20699999999999999</v>
      </c>
      <c r="R22" s="222">
        <f t="shared" si="5"/>
        <v>1.0349999999999999</v>
      </c>
      <c r="S22" s="181"/>
      <c r="T22" s="138"/>
      <c r="U22" s="139"/>
      <c r="V22" s="111" t="str">
        <f t="shared" si="6"/>
        <v>H=0.108m</v>
      </c>
      <c r="W22" s="163"/>
      <c r="X22" s="163"/>
      <c r="Y22" s="170">
        <v>0.108</v>
      </c>
      <c r="Z22" s="163"/>
    </row>
    <row r="23" spans="1:26" ht="20.100000000000001" customHeight="1" x14ac:dyDescent="0.15">
      <c r="A23" s="163"/>
      <c r="B23" s="163"/>
      <c r="C23" s="163"/>
      <c r="D23" s="163"/>
      <c r="E23" s="163"/>
      <c r="F23" s="163"/>
      <c r="G23" s="163"/>
      <c r="H23" s="163"/>
      <c r="I23" s="163"/>
      <c r="J23" s="101"/>
      <c r="K23" s="102"/>
      <c r="L23" s="196">
        <v>5</v>
      </c>
      <c r="M23" s="181">
        <f t="shared" si="0"/>
        <v>0.33</v>
      </c>
      <c r="N23" s="138">
        <f t="shared" si="2"/>
        <v>0.32500000000000001</v>
      </c>
      <c r="O23" s="139">
        <f t="shared" si="3"/>
        <v>1.63</v>
      </c>
      <c r="P23" s="221">
        <f t="shared" si="1"/>
        <v>0.21299999999999999</v>
      </c>
      <c r="Q23" s="183">
        <f t="shared" si="4"/>
        <v>0.21049999999999999</v>
      </c>
      <c r="R23" s="222">
        <f t="shared" si="5"/>
        <v>1.0529999999999999</v>
      </c>
      <c r="S23" s="181"/>
      <c r="T23" s="138"/>
      <c r="U23" s="139"/>
      <c r="V23" s="111" t="str">
        <f t="shared" si="6"/>
        <v>H=0.113m</v>
      </c>
      <c r="W23" s="163"/>
      <c r="X23" s="163"/>
      <c r="Y23" s="170">
        <v>0.113</v>
      </c>
      <c r="Z23" s="163"/>
    </row>
    <row r="24" spans="1:26" ht="20.100000000000001" customHeight="1" x14ac:dyDescent="0.15">
      <c r="A24" s="163"/>
      <c r="B24" s="163"/>
      <c r="C24" s="163"/>
      <c r="D24" s="163"/>
      <c r="E24" s="163"/>
      <c r="F24" s="163"/>
      <c r="G24" s="163"/>
      <c r="H24" s="163"/>
      <c r="I24" s="163"/>
      <c r="J24" s="101"/>
      <c r="K24" s="102"/>
      <c r="L24" s="196">
        <v>5</v>
      </c>
      <c r="M24" s="181">
        <f t="shared" si="0"/>
        <v>0.36</v>
      </c>
      <c r="N24" s="138">
        <f t="shared" si="2"/>
        <v>0.34499999999999997</v>
      </c>
      <c r="O24" s="139">
        <f t="shared" si="3"/>
        <v>1.73</v>
      </c>
      <c r="P24" s="221">
        <f t="shared" si="1"/>
        <v>0.22800000000000001</v>
      </c>
      <c r="Q24" s="183">
        <f t="shared" si="4"/>
        <v>0.2205</v>
      </c>
      <c r="R24" s="222">
        <f t="shared" si="5"/>
        <v>1.103</v>
      </c>
      <c r="S24" s="181"/>
      <c r="T24" s="138"/>
      <c r="U24" s="139"/>
      <c r="V24" s="111" t="str">
        <f t="shared" si="6"/>
        <v>H=0.128m</v>
      </c>
      <c r="W24" s="163"/>
      <c r="X24" s="163"/>
      <c r="Y24" s="170">
        <v>0.128</v>
      </c>
      <c r="Z24" s="163"/>
    </row>
    <row r="25" spans="1:26" ht="20.100000000000001" customHeight="1" x14ac:dyDescent="0.15">
      <c r="A25" s="163"/>
      <c r="B25" s="163"/>
      <c r="C25" s="163"/>
      <c r="D25" s="163"/>
      <c r="E25" s="163"/>
      <c r="F25" s="163"/>
      <c r="G25" s="163"/>
      <c r="H25" s="163"/>
      <c r="I25" s="163"/>
      <c r="J25" s="101"/>
      <c r="K25" s="102"/>
      <c r="L25" s="196">
        <v>5</v>
      </c>
      <c r="M25" s="181">
        <f t="shared" si="0"/>
        <v>0.33</v>
      </c>
      <c r="N25" s="138">
        <f t="shared" si="2"/>
        <v>0.34499999999999997</v>
      </c>
      <c r="O25" s="139">
        <f t="shared" si="3"/>
        <v>1.73</v>
      </c>
      <c r="P25" s="221">
        <f t="shared" si="1"/>
        <v>0.216</v>
      </c>
      <c r="Q25" s="183">
        <f t="shared" si="4"/>
        <v>0.222</v>
      </c>
      <c r="R25" s="222">
        <f t="shared" si="5"/>
        <v>1.1100000000000001</v>
      </c>
      <c r="S25" s="181"/>
      <c r="T25" s="138"/>
      <c r="U25" s="139"/>
      <c r="V25" s="111" t="str">
        <f t="shared" si="6"/>
        <v>H=0.116m</v>
      </c>
      <c r="W25" s="163"/>
      <c r="X25" s="163"/>
      <c r="Y25" s="170">
        <v>0.11600000000000001</v>
      </c>
      <c r="Z25" s="163"/>
    </row>
    <row r="26" spans="1:26" ht="20.100000000000001" customHeight="1" x14ac:dyDescent="0.15">
      <c r="A26" s="163"/>
      <c r="B26" s="163"/>
      <c r="C26" s="163"/>
      <c r="D26" s="163"/>
      <c r="E26" s="163"/>
      <c r="F26" s="163"/>
      <c r="G26" s="163"/>
      <c r="H26" s="163"/>
      <c r="I26" s="163"/>
      <c r="J26" s="101">
        <v>0</v>
      </c>
      <c r="K26" s="102">
        <v>90</v>
      </c>
      <c r="L26" s="196">
        <v>5</v>
      </c>
      <c r="M26" s="181">
        <f t="shared" si="0"/>
        <v>0.34</v>
      </c>
      <c r="N26" s="138">
        <f t="shared" si="2"/>
        <v>0.33500000000000002</v>
      </c>
      <c r="O26" s="139">
        <f t="shared" si="3"/>
        <v>1.68</v>
      </c>
      <c r="P26" s="221">
        <f t="shared" si="1"/>
        <v>0.221</v>
      </c>
      <c r="Q26" s="183">
        <f t="shared" si="4"/>
        <v>0.2185</v>
      </c>
      <c r="R26" s="222">
        <f t="shared" si="5"/>
        <v>1.093</v>
      </c>
      <c r="S26" s="181"/>
      <c r="T26" s="138"/>
      <c r="U26" s="139"/>
      <c r="V26" s="111" t="str">
        <f t="shared" si="6"/>
        <v>H=0.121m</v>
      </c>
      <c r="W26" s="163"/>
      <c r="X26" s="163"/>
      <c r="Y26" s="170">
        <v>0.121</v>
      </c>
      <c r="Z26" s="163"/>
    </row>
    <row r="27" spans="1:26" ht="20.100000000000001" customHeight="1" x14ac:dyDescent="0.15">
      <c r="A27" s="163"/>
      <c r="B27" s="163"/>
      <c r="C27" s="163"/>
      <c r="D27" s="163"/>
      <c r="E27" s="163"/>
      <c r="F27" s="163"/>
      <c r="G27" s="163"/>
      <c r="H27" s="163"/>
      <c r="I27" s="163"/>
      <c r="J27" s="101" t="s">
        <v>1</v>
      </c>
      <c r="K27" s="102"/>
      <c r="L27" s="196">
        <f>SUM(L8:L26)</f>
        <v>90</v>
      </c>
      <c r="M27" s="105"/>
      <c r="N27" s="106"/>
      <c r="O27" s="139">
        <f>SUM(O8:O26)</f>
        <v>34.829999999999991</v>
      </c>
      <c r="P27" s="105"/>
      <c r="Q27" s="106"/>
      <c r="R27" s="139">
        <f>SUM(R8:R26)</f>
        <v>21.869000000000003</v>
      </c>
      <c r="S27" s="105"/>
      <c r="T27" s="106"/>
      <c r="U27" s="139"/>
      <c r="V27" s="111"/>
      <c r="W27" s="163"/>
      <c r="X27" s="163"/>
      <c r="Y27" s="170"/>
      <c r="Z27" s="163"/>
    </row>
    <row r="28" spans="1:26" ht="20.100000000000001" customHeight="1" x14ac:dyDescent="0.15">
      <c r="A28" s="163"/>
      <c r="B28" s="163"/>
      <c r="C28" s="163"/>
      <c r="D28" s="163"/>
      <c r="E28" s="163"/>
      <c r="F28" s="163"/>
      <c r="G28" s="163"/>
      <c r="H28" s="163"/>
      <c r="I28" s="163"/>
      <c r="J28" s="101"/>
      <c r="K28" s="102"/>
      <c r="L28" s="212"/>
      <c r="M28" s="105"/>
      <c r="N28" s="106"/>
      <c r="O28" s="107"/>
      <c r="P28" s="105"/>
      <c r="Q28" s="106"/>
      <c r="R28" s="222"/>
      <c r="S28" s="105"/>
      <c r="T28" s="106"/>
      <c r="U28" s="107"/>
      <c r="V28" s="111"/>
      <c r="W28" s="163"/>
      <c r="X28" s="163"/>
      <c r="Y28" s="170"/>
      <c r="Z28" s="163"/>
    </row>
    <row r="29" spans="1:26" ht="20.100000000000001" customHeight="1" x14ac:dyDescent="0.15">
      <c r="A29" s="163"/>
      <c r="B29" s="163"/>
      <c r="C29" s="163"/>
      <c r="D29" s="163"/>
      <c r="E29" s="163"/>
      <c r="F29" s="163"/>
      <c r="G29" s="163"/>
      <c r="H29" s="163"/>
      <c r="I29" s="163"/>
      <c r="J29" s="101"/>
      <c r="K29" s="102"/>
      <c r="L29" s="196"/>
      <c r="M29" s="104"/>
      <c r="N29" s="138"/>
      <c r="O29" s="139"/>
      <c r="P29" s="204" t="s">
        <v>44</v>
      </c>
      <c r="Q29" s="138">
        <f>R27</f>
        <v>21.869000000000003</v>
      </c>
      <c r="R29" s="203">
        <f>L27</f>
        <v>90</v>
      </c>
      <c r="S29" s="104"/>
      <c r="T29" s="138"/>
      <c r="U29" s="139"/>
      <c r="V29" s="111"/>
      <c r="W29" s="163"/>
      <c r="X29" s="163"/>
      <c r="Y29" s="170"/>
      <c r="Z29" s="163"/>
    </row>
    <row r="30" spans="1:26" ht="20.100000000000001" customHeight="1" x14ac:dyDescent="0.15">
      <c r="A30" s="163"/>
      <c r="B30" s="163"/>
      <c r="C30" s="163"/>
      <c r="D30" s="163"/>
      <c r="E30" s="163"/>
      <c r="F30" s="163"/>
      <c r="G30" s="163"/>
      <c r="H30" s="163"/>
      <c r="I30" s="163"/>
      <c r="J30" s="101"/>
      <c r="K30" s="102"/>
      <c r="L30" s="196"/>
      <c r="M30" s="181"/>
      <c r="N30" s="199"/>
      <c r="O30" s="125"/>
      <c r="P30" s="204" t="s">
        <v>40</v>
      </c>
      <c r="Q30" s="108">
        <f>Q29/R29</f>
        <v>0.24298888888888892</v>
      </c>
      <c r="R30" s="139" t="s">
        <v>20</v>
      </c>
      <c r="S30" s="181"/>
      <c r="T30" s="199"/>
      <c r="U30" s="125"/>
      <c r="V30" s="111"/>
      <c r="W30" s="163"/>
      <c r="X30" s="163"/>
      <c r="Y30" s="170"/>
      <c r="Z30" s="163"/>
    </row>
    <row r="31" spans="1:26" ht="20.100000000000001" customHeight="1" x14ac:dyDescent="0.15">
      <c r="A31" s="163"/>
      <c r="B31" s="163"/>
      <c r="C31" s="163"/>
      <c r="D31" s="163"/>
      <c r="E31" s="163"/>
      <c r="F31" s="163"/>
      <c r="G31" s="163"/>
      <c r="H31" s="163"/>
      <c r="I31" s="163"/>
      <c r="J31" s="101"/>
      <c r="K31" s="102"/>
      <c r="L31" s="196"/>
      <c r="M31" s="181"/>
      <c r="N31" s="138"/>
      <c r="O31" s="139"/>
      <c r="P31" s="181"/>
      <c r="Q31" s="138"/>
      <c r="R31" s="139"/>
      <c r="S31" s="181"/>
      <c r="T31" s="138"/>
      <c r="U31" s="139"/>
      <c r="V31" s="111"/>
      <c r="W31" s="163"/>
      <c r="X31" s="163"/>
      <c r="Y31" s="170"/>
      <c r="Z31" s="163"/>
    </row>
    <row r="32" spans="1:26" ht="20.100000000000001" customHeight="1" x14ac:dyDescent="0.15">
      <c r="A32" s="163"/>
      <c r="B32" s="163"/>
      <c r="C32" s="163"/>
      <c r="D32" s="163"/>
      <c r="E32" s="163"/>
      <c r="F32" s="163"/>
      <c r="G32" s="163"/>
      <c r="H32" s="163"/>
      <c r="I32" s="163"/>
      <c r="J32" s="101"/>
      <c r="K32" s="102"/>
      <c r="L32" s="196"/>
      <c r="M32" s="181"/>
      <c r="N32" s="138"/>
      <c r="O32" s="139"/>
      <c r="P32" s="181"/>
      <c r="Q32" s="138"/>
      <c r="R32" s="139"/>
      <c r="S32" s="181"/>
      <c r="T32" s="138"/>
      <c r="U32" s="139"/>
      <c r="V32" s="111"/>
      <c r="W32" s="163"/>
      <c r="X32" s="163"/>
      <c r="Y32" s="170"/>
      <c r="Z32" s="163"/>
    </row>
    <row r="33" spans="1:26" ht="20.100000000000001" customHeight="1" x14ac:dyDescent="0.15">
      <c r="A33" s="163"/>
      <c r="B33" s="163"/>
      <c r="C33" s="163"/>
      <c r="D33" s="163"/>
      <c r="E33" s="163"/>
      <c r="F33" s="163"/>
      <c r="G33" s="163"/>
      <c r="H33" s="163"/>
      <c r="I33" s="163"/>
      <c r="J33" s="101"/>
      <c r="K33" s="102"/>
      <c r="L33" s="196"/>
      <c r="M33" s="181"/>
      <c r="N33" s="138"/>
      <c r="O33" s="139"/>
      <c r="P33" s="181"/>
      <c r="Q33" s="138"/>
      <c r="R33" s="139"/>
      <c r="S33" s="181"/>
      <c r="T33" s="138"/>
      <c r="U33" s="139"/>
      <c r="V33" s="111"/>
      <c r="W33" s="163"/>
      <c r="X33" s="163"/>
      <c r="Y33" s="170"/>
      <c r="Z33" s="163"/>
    </row>
    <row r="34" spans="1:26" ht="20.100000000000001" customHeight="1" x14ac:dyDescent="0.15">
      <c r="A34" s="163"/>
      <c r="B34" s="163"/>
      <c r="C34" s="163"/>
      <c r="D34" s="163"/>
      <c r="E34" s="163"/>
      <c r="F34" s="163"/>
      <c r="G34" s="163"/>
      <c r="H34" s="163"/>
      <c r="I34" s="163"/>
      <c r="J34" s="101"/>
      <c r="K34" s="102"/>
      <c r="L34" s="196"/>
      <c r="M34" s="181"/>
      <c r="N34" s="138"/>
      <c r="O34" s="139"/>
      <c r="P34" s="104"/>
      <c r="Q34" s="138"/>
      <c r="R34" s="139"/>
      <c r="S34" s="181"/>
      <c r="T34" s="138"/>
      <c r="U34" s="139"/>
      <c r="V34" s="111"/>
      <c r="W34" s="163"/>
      <c r="X34" s="163"/>
      <c r="Y34" s="170"/>
      <c r="Z34" s="163"/>
    </row>
    <row r="35" spans="1:26" ht="20.100000000000001" customHeight="1" x14ac:dyDescent="0.15">
      <c r="A35" s="163"/>
      <c r="B35" s="163"/>
      <c r="C35" s="163"/>
      <c r="D35" s="163"/>
      <c r="E35" s="163"/>
      <c r="F35" s="163"/>
      <c r="G35" s="163"/>
      <c r="H35" s="163"/>
      <c r="I35" s="163"/>
      <c r="J35" s="101"/>
      <c r="K35" s="102"/>
      <c r="L35" s="196"/>
      <c r="M35" s="104"/>
      <c r="N35" s="138"/>
      <c r="O35" s="139"/>
      <c r="P35" s="104"/>
      <c r="Q35" s="138"/>
      <c r="R35" s="139"/>
      <c r="S35" s="104"/>
      <c r="T35" s="138"/>
      <c r="U35" s="139"/>
      <c r="V35" s="111"/>
      <c r="W35" s="163"/>
      <c r="X35" s="163"/>
      <c r="Y35" s="170"/>
      <c r="Z35" s="163"/>
    </row>
    <row r="36" spans="1:26" ht="20.100000000000001" customHeight="1" x14ac:dyDescent="0.15">
      <c r="A36" s="163"/>
      <c r="B36" s="163"/>
      <c r="C36" s="163"/>
      <c r="D36" s="163"/>
      <c r="E36" s="163"/>
      <c r="F36" s="163"/>
      <c r="G36" s="163"/>
      <c r="H36" s="163"/>
      <c r="I36" s="163"/>
      <c r="J36" s="101"/>
      <c r="K36" s="102"/>
      <c r="L36" s="196"/>
      <c r="M36" s="104"/>
      <c r="N36" s="138"/>
      <c r="O36" s="139"/>
      <c r="P36" s="104"/>
      <c r="Q36" s="138"/>
      <c r="R36" s="139"/>
      <c r="S36" s="104"/>
      <c r="T36" s="138"/>
      <c r="U36" s="139"/>
      <c r="V36" s="111"/>
      <c r="W36" s="163"/>
      <c r="X36" s="163"/>
      <c r="Y36" s="170"/>
      <c r="Z36" s="163"/>
    </row>
    <row r="37" spans="1:26" ht="20.100000000000001" customHeight="1" x14ac:dyDescent="0.15">
      <c r="A37" s="163"/>
      <c r="B37" s="163"/>
      <c r="C37" s="163"/>
      <c r="D37" s="163"/>
      <c r="E37" s="163"/>
      <c r="F37" s="163"/>
      <c r="G37" s="163"/>
      <c r="H37" s="163"/>
      <c r="I37" s="163"/>
      <c r="J37" s="101"/>
      <c r="K37" s="102"/>
      <c r="L37" s="196"/>
      <c r="M37" s="181"/>
      <c r="N37" s="199"/>
      <c r="O37" s="125"/>
      <c r="P37" s="104"/>
      <c r="Q37" s="138"/>
      <c r="R37" s="139"/>
      <c r="S37" s="181"/>
      <c r="T37" s="199"/>
      <c r="U37" s="125"/>
      <c r="V37" s="111"/>
      <c r="W37" s="163"/>
      <c r="X37" s="163"/>
      <c r="Y37" s="170"/>
      <c r="Z37" s="163"/>
    </row>
    <row r="38" spans="1:26" ht="20.100000000000001" customHeight="1" x14ac:dyDescent="0.15">
      <c r="A38" s="163"/>
      <c r="B38" s="163"/>
      <c r="C38" s="163"/>
      <c r="D38" s="163"/>
      <c r="E38" s="163"/>
      <c r="F38" s="163"/>
      <c r="G38" s="163"/>
      <c r="H38" s="163"/>
      <c r="I38" s="163"/>
      <c r="J38" s="101"/>
      <c r="K38" s="102"/>
      <c r="L38" s="196"/>
      <c r="M38" s="181"/>
      <c r="N38" s="138"/>
      <c r="O38" s="139"/>
      <c r="P38" s="104"/>
      <c r="Q38" s="138"/>
      <c r="R38" s="139"/>
      <c r="S38" s="181"/>
      <c r="T38" s="138"/>
      <c r="U38" s="139"/>
      <c r="V38" s="111"/>
      <c r="W38" s="163"/>
      <c r="X38" s="163"/>
      <c r="Y38" s="170"/>
      <c r="Z38" s="163"/>
    </row>
    <row r="39" spans="1:26" ht="20.100000000000001" customHeight="1" x14ac:dyDescent="0.15">
      <c r="A39" s="163"/>
      <c r="B39" s="163"/>
      <c r="C39" s="163"/>
      <c r="D39" s="163"/>
      <c r="E39" s="163"/>
      <c r="F39" s="163"/>
      <c r="G39" s="163"/>
      <c r="H39" s="163"/>
      <c r="I39" s="163"/>
      <c r="J39" s="101"/>
      <c r="K39" s="102"/>
      <c r="L39" s="196"/>
      <c r="M39" s="181"/>
      <c r="N39" s="138"/>
      <c r="O39" s="139"/>
      <c r="P39" s="104"/>
      <c r="Q39" s="138"/>
      <c r="R39" s="139"/>
      <c r="S39" s="181"/>
      <c r="T39" s="138"/>
      <c r="U39" s="139"/>
      <c r="V39" s="111"/>
      <c r="W39" s="163"/>
      <c r="X39" s="163"/>
      <c r="Y39" s="170"/>
      <c r="Z39" s="163"/>
    </row>
    <row r="40" spans="1:26" ht="20.100000000000001" customHeight="1" x14ac:dyDescent="0.15">
      <c r="A40" s="163"/>
      <c r="B40" s="163"/>
      <c r="C40" s="163"/>
      <c r="D40" s="163"/>
      <c r="E40" s="163"/>
      <c r="F40" s="163"/>
      <c r="G40" s="163"/>
      <c r="H40" s="163"/>
      <c r="I40" s="163"/>
      <c r="J40" s="101"/>
      <c r="K40" s="102"/>
      <c r="L40" s="196"/>
      <c r="M40" s="104"/>
      <c r="N40" s="138"/>
      <c r="O40" s="139"/>
      <c r="P40" s="104"/>
      <c r="Q40" s="138"/>
      <c r="R40" s="139"/>
      <c r="S40" s="104"/>
      <c r="T40" s="138"/>
      <c r="U40" s="139"/>
      <c r="V40" s="111"/>
      <c r="W40" s="163"/>
      <c r="X40" s="163"/>
      <c r="Y40" s="170"/>
      <c r="Z40" s="163"/>
    </row>
    <row r="41" spans="1:26" ht="20.100000000000001" customHeight="1" x14ac:dyDescent="0.15">
      <c r="A41" s="163"/>
      <c r="B41" s="163"/>
      <c r="C41" s="163"/>
      <c r="D41" s="163"/>
      <c r="E41" s="163"/>
      <c r="F41" s="163"/>
      <c r="G41" s="163"/>
      <c r="H41" s="163"/>
      <c r="I41" s="163"/>
      <c r="J41" s="101"/>
      <c r="K41" s="102"/>
      <c r="L41" s="196"/>
      <c r="M41" s="181"/>
      <c r="N41" s="199"/>
      <c r="O41" s="125"/>
      <c r="P41" s="104"/>
      <c r="Q41" s="138"/>
      <c r="R41" s="139"/>
      <c r="S41" s="181"/>
      <c r="T41" s="199"/>
      <c r="U41" s="125"/>
      <c r="V41" s="111"/>
      <c r="W41" s="163"/>
      <c r="X41" s="163"/>
      <c r="Y41" s="170"/>
      <c r="Z41" s="163"/>
    </row>
    <row r="42" spans="1:26" ht="20.100000000000001" customHeight="1" x14ac:dyDescent="0.15">
      <c r="A42" s="163"/>
      <c r="B42" s="163"/>
      <c r="C42" s="163"/>
      <c r="D42" s="163"/>
      <c r="E42" s="163"/>
      <c r="F42" s="163"/>
      <c r="G42" s="163"/>
      <c r="H42" s="163"/>
      <c r="I42" s="163"/>
      <c r="J42" s="101"/>
      <c r="K42" s="102"/>
      <c r="L42" s="196"/>
      <c r="M42" s="181"/>
      <c r="N42" s="138"/>
      <c r="O42" s="139"/>
      <c r="P42" s="104"/>
      <c r="Q42" s="138"/>
      <c r="R42" s="139"/>
      <c r="S42" s="181"/>
      <c r="T42" s="138"/>
      <c r="U42" s="139"/>
      <c r="V42" s="111"/>
      <c r="W42" s="163"/>
      <c r="X42" s="163"/>
      <c r="Y42" s="170"/>
      <c r="Z42" s="163"/>
    </row>
    <row r="43" spans="1:26" ht="20.100000000000001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01"/>
      <c r="K43" s="102"/>
      <c r="L43" s="196"/>
      <c r="M43" s="181"/>
      <c r="N43" s="138"/>
      <c r="O43" s="139"/>
      <c r="P43" s="104"/>
      <c r="Q43" s="138"/>
      <c r="R43" s="139"/>
      <c r="S43" s="181"/>
      <c r="T43" s="138"/>
      <c r="U43" s="139"/>
      <c r="V43" s="111"/>
      <c r="W43" s="163"/>
      <c r="X43" s="163"/>
      <c r="Y43" s="170"/>
      <c r="Z43" s="163"/>
    </row>
    <row r="44" spans="1:26" ht="20.100000000000001" customHeight="1" x14ac:dyDescent="0.15">
      <c r="A44" s="163"/>
      <c r="B44" s="163"/>
      <c r="C44" s="163"/>
      <c r="D44" s="163"/>
      <c r="E44" s="163"/>
      <c r="F44" s="163"/>
      <c r="G44" s="163"/>
      <c r="H44" s="163"/>
      <c r="I44" s="163"/>
      <c r="J44" s="130"/>
      <c r="K44" s="224"/>
      <c r="L44" s="197"/>
      <c r="M44" s="133"/>
      <c r="N44" s="200"/>
      <c r="O44" s="201"/>
      <c r="P44" s="133"/>
      <c r="Q44" s="200"/>
      <c r="R44" s="201"/>
      <c r="S44" s="133"/>
      <c r="T44" s="200"/>
      <c r="U44" s="201"/>
      <c r="V44" s="132"/>
      <c r="W44" s="163"/>
      <c r="X44" s="163"/>
      <c r="Y44" s="172"/>
      <c r="Z44" s="163"/>
    </row>
    <row r="45" spans="1:26" ht="20.100000000000001" customHeight="1" x14ac:dyDescent="0.1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</row>
  </sheetData>
  <mergeCells count="11">
    <mergeCell ref="V3:V5"/>
    <mergeCell ref="N4:O4"/>
    <mergeCell ref="Q4:R4"/>
    <mergeCell ref="S3:T3"/>
    <mergeCell ref="T4:U4"/>
    <mergeCell ref="M2:U2"/>
    <mergeCell ref="B3:H3"/>
    <mergeCell ref="J3:K5"/>
    <mergeCell ref="L3:L5"/>
    <mergeCell ref="M3:N3"/>
    <mergeCell ref="P3:Q3"/>
  </mergeCells>
  <phoneticPr fontId="2"/>
  <dataValidations count="2">
    <dataValidation type="list" allowBlank="1" sqref="Y4" xr:uid="{EEC36464-F28B-49A5-8F2A-6D4BED00214A}">
      <formula1>"0,1,2,3,4"</formula1>
    </dataValidation>
    <dataValidation type="list" allowBlank="1" showInputMessage="1" showErrorMessage="1" sqref="B5:H5" xr:uid="{92237AE9-4749-473D-ADEC-3AA40A8465D7}">
      <formula1>"0,1,2,3,"</formula1>
    </dataValidation>
  </dataValidations>
  <pageMargins left="0.78740157480314965" right="0.59055118110236227" top="0.59055118110236227" bottom="0.47244094488188981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FD315-0BFB-49E2-83E8-1FB22F1C2955}">
  <dimension ref="A1:AB88"/>
  <sheetViews>
    <sheetView topLeftCell="A75" zoomScale="160" zoomScaleNormal="160" workbookViewId="0">
      <selection activeCell="J92" sqref="J92"/>
    </sheetView>
  </sheetViews>
  <sheetFormatPr defaultRowHeight="20.100000000000001" customHeight="1" x14ac:dyDescent="0.15"/>
  <cols>
    <col min="1" max="1" width="2.625" style="97" customWidth="1"/>
    <col min="2" max="2" width="7.625" style="97" customWidth="1"/>
    <col min="3" max="4" width="7.625" style="97" hidden="1" customWidth="1"/>
    <col min="5" max="5" width="7.625" style="97" customWidth="1"/>
    <col min="6" max="7" width="7.625" style="97" hidden="1" customWidth="1"/>
    <col min="8" max="8" width="7.625" style="97" customWidth="1"/>
    <col min="9" max="9" width="4.125" style="97" customWidth="1"/>
    <col min="10" max="12" width="6.625" style="97" customWidth="1"/>
    <col min="13" max="21" width="6.125" style="97" customWidth="1"/>
    <col min="22" max="23" width="7.125" style="97" customWidth="1"/>
    <col min="24" max="24" width="4.375" style="97" customWidth="1"/>
    <col min="25" max="25" width="4.25" style="97" bestFit="1" customWidth="1"/>
    <col min="26" max="16384" width="9" style="97"/>
  </cols>
  <sheetData>
    <row r="1" spans="1:28" ht="20.100000000000001" customHeight="1" x14ac:dyDescent="0.15">
      <c r="A1" s="163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</row>
    <row r="2" spans="1:28" ht="20.100000000000001" customHeight="1" x14ac:dyDescent="0.15">
      <c r="A2" s="163"/>
      <c r="B2" s="163"/>
      <c r="C2" s="163"/>
      <c r="D2" s="163"/>
      <c r="E2" s="163"/>
      <c r="F2" s="163"/>
      <c r="G2" s="163"/>
      <c r="H2" s="163"/>
      <c r="I2" s="163"/>
      <c r="J2" s="88" t="s">
        <v>31</v>
      </c>
      <c r="K2" s="173"/>
      <c r="L2" s="173"/>
      <c r="M2" s="173"/>
      <c r="N2" s="281" t="s">
        <v>46</v>
      </c>
      <c r="O2" s="281"/>
      <c r="P2" s="281"/>
      <c r="Q2" s="281"/>
      <c r="R2" s="281"/>
      <c r="S2" s="281"/>
      <c r="T2" s="281"/>
      <c r="U2" s="173"/>
      <c r="V2" s="173"/>
      <c r="W2" s="174"/>
      <c r="X2" s="163"/>
      <c r="Y2" s="163"/>
      <c r="Z2" s="115" t="s">
        <v>27</v>
      </c>
      <c r="AA2" s="115" t="s">
        <v>28</v>
      </c>
      <c r="AB2" s="163"/>
    </row>
    <row r="3" spans="1:28" ht="20.100000000000001" customHeight="1" x14ac:dyDescent="0.15">
      <c r="A3" s="163"/>
      <c r="B3" s="263" t="s">
        <v>32</v>
      </c>
      <c r="C3" s="264"/>
      <c r="D3" s="264"/>
      <c r="E3" s="265"/>
      <c r="F3" s="265"/>
      <c r="G3" s="265"/>
      <c r="H3" s="266"/>
      <c r="I3" s="163"/>
      <c r="J3" s="267" t="s">
        <v>21</v>
      </c>
      <c r="K3" s="268"/>
      <c r="L3" s="273" t="s">
        <v>23</v>
      </c>
      <c r="M3" s="276" t="s">
        <v>53</v>
      </c>
      <c r="N3" s="280"/>
      <c r="O3" s="114" t="s">
        <v>8</v>
      </c>
      <c r="P3" s="276" t="s">
        <v>7</v>
      </c>
      <c r="Q3" s="280"/>
      <c r="R3" s="114" t="s">
        <v>22</v>
      </c>
      <c r="S3" s="276"/>
      <c r="T3" s="277"/>
      <c r="U3" s="114"/>
      <c r="V3" s="282" t="s">
        <v>27</v>
      </c>
      <c r="W3" s="285" t="s">
        <v>28</v>
      </c>
      <c r="X3" s="163"/>
      <c r="Y3" s="164" t="s">
        <v>0</v>
      </c>
      <c r="Z3" s="165" t="s">
        <v>20</v>
      </c>
      <c r="AA3" s="165" t="s">
        <v>20</v>
      </c>
      <c r="AB3" s="163"/>
    </row>
    <row r="4" spans="1:28" ht="20.100000000000001" customHeight="1" x14ac:dyDescent="0.15">
      <c r="A4" s="163"/>
      <c r="B4" s="175" t="str">
        <f>M3</f>
        <v>構造物とりこわし工</v>
      </c>
      <c r="C4" s="187"/>
      <c r="D4" s="187"/>
      <c r="E4" s="176" t="str">
        <f>P3</f>
        <v>コンクリート</v>
      </c>
      <c r="F4" s="188"/>
      <c r="G4" s="188"/>
      <c r="H4" s="177">
        <f>S3</f>
        <v>0</v>
      </c>
      <c r="I4" s="163"/>
      <c r="J4" s="269"/>
      <c r="K4" s="270"/>
      <c r="L4" s="274"/>
      <c r="M4" s="110" t="s">
        <v>24</v>
      </c>
      <c r="N4" s="278" t="s">
        <v>56</v>
      </c>
      <c r="O4" s="279"/>
      <c r="P4" s="110" t="s">
        <v>24</v>
      </c>
      <c r="Q4" s="278" t="s">
        <v>56</v>
      </c>
      <c r="R4" s="279"/>
      <c r="S4" s="110"/>
      <c r="T4" s="278"/>
      <c r="U4" s="279"/>
      <c r="V4" s="283"/>
      <c r="W4" s="286"/>
      <c r="X4" s="163"/>
      <c r="Y4" s="164" t="s">
        <v>29</v>
      </c>
      <c r="Z4" s="166">
        <v>3</v>
      </c>
      <c r="AA4" s="166">
        <v>3</v>
      </c>
      <c r="AB4" s="163"/>
    </row>
    <row r="5" spans="1:28" ht="20.100000000000001" customHeight="1" x14ac:dyDescent="0.15">
      <c r="A5" s="163"/>
      <c r="B5" s="216">
        <v>2</v>
      </c>
      <c r="C5" s="217"/>
      <c r="D5" s="217"/>
      <c r="E5" s="217">
        <v>2</v>
      </c>
      <c r="F5" s="217"/>
      <c r="G5" s="217"/>
      <c r="H5" s="218">
        <v>2</v>
      </c>
      <c r="I5" s="163"/>
      <c r="J5" s="271"/>
      <c r="K5" s="272"/>
      <c r="L5" s="275"/>
      <c r="M5" s="98" t="s">
        <v>14</v>
      </c>
      <c r="N5" s="99" t="s">
        <v>16</v>
      </c>
      <c r="O5" s="100" t="s">
        <v>17</v>
      </c>
      <c r="P5" s="98" t="s">
        <v>14</v>
      </c>
      <c r="Q5" s="99" t="s">
        <v>16</v>
      </c>
      <c r="R5" s="100" t="s">
        <v>17</v>
      </c>
      <c r="S5" s="98"/>
      <c r="T5" s="99"/>
      <c r="U5" s="100"/>
      <c r="V5" s="284"/>
      <c r="W5" s="287"/>
      <c r="X5" s="163"/>
      <c r="Y5" s="164" t="s">
        <v>30</v>
      </c>
      <c r="Z5" s="167" t="s">
        <v>25</v>
      </c>
      <c r="AA5" s="167" t="s">
        <v>43</v>
      </c>
      <c r="AB5" s="163"/>
    </row>
    <row r="6" spans="1:28" ht="0.95" customHeight="1" x14ac:dyDescent="0.15">
      <c r="A6" s="163"/>
      <c r="B6" s="184"/>
      <c r="C6" s="185"/>
      <c r="D6" s="185"/>
      <c r="E6" s="185"/>
      <c r="F6" s="185"/>
      <c r="G6" s="185"/>
      <c r="H6" s="186"/>
      <c r="I6" s="163"/>
      <c r="J6" s="209"/>
      <c r="K6" s="119"/>
      <c r="L6" s="208"/>
      <c r="M6" s="121"/>
      <c r="N6" s="120"/>
      <c r="O6" s="122"/>
      <c r="P6" s="121"/>
      <c r="Q6" s="120"/>
      <c r="R6" s="122"/>
      <c r="S6" s="121"/>
      <c r="T6" s="120"/>
      <c r="U6" s="122"/>
      <c r="V6" s="219"/>
      <c r="W6" s="213"/>
      <c r="X6" s="163"/>
      <c r="Y6" s="163"/>
      <c r="Z6" s="168"/>
      <c r="AA6" s="168"/>
      <c r="AB6" s="163"/>
    </row>
    <row r="7" spans="1:28" ht="20.100000000000001" customHeight="1" x14ac:dyDescent="0.15">
      <c r="A7" s="163"/>
      <c r="B7" s="163"/>
      <c r="C7" s="163"/>
      <c r="D7" s="163"/>
      <c r="E7" s="163"/>
      <c r="F7" s="163"/>
      <c r="G7" s="163"/>
      <c r="H7" s="163"/>
      <c r="I7" s="163"/>
      <c r="J7" s="123" t="s">
        <v>50</v>
      </c>
      <c r="K7" s="124"/>
      <c r="L7" s="195"/>
      <c r="M7" s="181"/>
      <c r="N7" s="199"/>
      <c r="O7" s="125"/>
      <c r="P7" s="181"/>
      <c r="Q7" s="199"/>
      <c r="R7" s="125"/>
      <c r="S7" s="181"/>
      <c r="T7" s="199"/>
      <c r="U7" s="125"/>
      <c r="V7" s="128"/>
      <c r="W7" s="129"/>
      <c r="X7" s="163"/>
      <c r="Y7" s="163"/>
      <c r="Z7" s="169"/>
      <c r="AA7" s="169"/>
      <c r="AB7" s="163"/>
    </row>
    <row r="8" spans="1:28" ht="20.100000000000001" customHeight="1" x14ac:dyDescent="0.15">
      <c r="A8" s="163"/>
      <c r="B8" s="163"/>
      <c r="C8" s="163"/>
      <c r="D8" s="163"/>
      <c r="E8" s="163"/>
      <c r="F8" s="163"/>
      <c r="G8" s="163"/>
      <c r="H8" s="163"/>
      <c r="I8" s="163"/>
      <c r="J8" s="123">
        <v>0</v>
      </c>
      <c r="K8" s="124">
        <v>0</v>
      </c>
      <c r="L8" s="195"/>
      <c r="M8" s="181">
        <f>ROUND(0.1*Z8+0.1*AA8+0.01,B$5)</f>
        <v>0.05</v>
      </c>
      <c r="N8" s="199"/>
      <c r="O8" s="125"/>
      <c r="P8" s="181">
        <f>ROUND(0.1*Z8+0.1*AA8+0.01,E$5)</f>
        <v>0.05</v>
      </c>
      <c r="Q8" s="199"/>
      <c r="R8" s="125"/>
      <c r="S8" s="181"/>
      <c r="T8" s="138"/>
      <c r="U8" s="139"/>
      <c r="V8" s="113" t="str">
        <f t="shared" ref="V8:V12" si="0">$Z$5&amp;"="&amp;FIXED(Z8,$Z$4)&amp;$Z$3</f>
        <v>H=0.246m</v>
      </c>
      <c r="W8" s="112" t="str">
        <f t="shared" ref="W8:W12" si="1">$AA$5&amp;"="&amp;FIXED(AA8,$AA$4)&amp;$AA$3</f>
        <v>W=0.200m</v>
      </c>
      <c r="X8" s="163"/>
      <c r="Y8" s="163"/>
      <c r="Z8" s="169">
        <v>0.246</v>
      </c>
      <c r="AA8" s="170">
        <v>0.2</v>
      </c>
      <c r="AB8" s="163"/>
    </row>
    <row r="9" spans="1:28" ht="20.100000000000001" customHeight="1" x14ac:dyDescent="0.15">
      <c r="A9" s="163"/>
      <c r="B9" s="163"/>
      <c r="C9" s="163"/>
      <c r="D9" s="163"/>
      <c r="E9" s="163"/>
      <c r="F9" s="163"/>
      <c r="G9" s="163"/>
      <c r="H9" s="163"/>
      <c r="I9" s="163"/>
      <c r="J9" s="101"/>
      <c r="K9" s="102"/>
      <c r="L9" s="196">
        <v>5</v>
      </c>
      <c r="M9" s="181">
        <f>ROUND(0.1*Z9+0.1*AA9+0.01,B$5)</f>
        <v>0.06</v>
      </c>
      <c r="N9" s="138">
        <f t="shared" ref="N9:N12" si="2">ROUND((M8+M9)/2,B$5+1)</f>
        <v>5.5E-2</v>
      </c>
      <c r="O9" s="139">
        <f t="shared" ref="O9:O12" si="3">ROUND($L9*N9,B$5)</f>
        <v>0.28000000000000003</v>
      </c>
      <c r="P9" s="181">
        <f t="shared" ref="P9:P26" si="4">ROUND(0.1*Z9+0.1*AA9+0.01,E$5)</f>
        <v>0.06</v>
      </c>
      <c r="Q9" s="138">
        <f t="shared" ref="Q9:Q12" si="5">ROUND((P8+P9)/2,E$5+1)</f>
        <v>5.5E-2</v>
      </c>
      <c r="R9" s="139">
        <f t="shared" ref="R9:R12" si="6">ROUND($L9*Q9,E$5)</f>
        <v>0.28000000000000003</v>
      </c>
      <c r="S9" s="181"/>
      <c r="T9" s="138"/>
      <c r="U9" s="139"/>
      <c r="V9" s="113" t="str">
        <f t="shared" si="0"/>
        <v>H=0.225m</v>
      </c>
      <c r="W9" s="112" t="str">
        <f t="shared" si="1"/>
        <v>W=0.235m</v>
      </c>
      <c r="X9" s="163"/>
      <c r="Y9" s="163"/>
      <c r="Z9" s="170">
        <v>0.22500000000000001</v>
      </c>
      <c r="AA9" s="170">
        <v>0.23499999999999999</v>
      </c>
      <c r="AB9" s="163"/>
    </row>
    <row r="10" spans="1:28" ht="20.100000000000001" customHeight="1" x14ac:dyDescent="0.15">
      <c r="A10" s="163"/>
      <c r="B10" s="163"/>
      <c r="C10" s="163"/>
      <c r="D10" s="163"/>
      <c r="E10" s="163"/>
      <c r="F10" s="163"/>
      <c r="G10" s="163"/>
      <c r="H10" s="163"/>
      <c r="I10" s="163"/>
      <c r="J10" s="101"/>
      <c r="K10" s="102"/>
      <c r="L10" s="196">
        <v>5</v>
      </c>
      <c r="M10" s="181">
        <f t="shared" ref="M10:M25" si="7">ROUND(0.1*Z10+0.1*AA10+0.01,B$5)</f>
        <v>0.06</v>
      </c>
      <c r="N10" s="138">
        <f t="shared" si="2"/>
        <v>0.06</v>
      </c>
      <c r="O10" s="139">
        <f t="shared" si="3"/>
        <v>0.3</v>
      </c>
      <c r="P10" s="181">
        <f t="shared" si="4"/>
        <v>0.06</v>
      </c>
      <c r="Q10" s="138">
        <f t="shared" si="5"/>
        <v>0.06</v>
      </c>
      <c r="R10" s="139">
        <f t="shared" si="6"/>
        <v>0.3</v>
      </c>
      <c r="S10" s="181"/>
      <c r="T10" s="138"/>
      <c r="U10" s="139"/>
      <c r="V10" s="113" t="str">
        <f t="shared" si="0"/>
        <v>H=0.189m</v>
      </c>
      <c r="W10" s="112" t="str">
        <f t="shared" si="1"/>
        <v>W=0.345m</v>
      </c>
      <c r="X10" s="163"/>
      <c r="Y10" s="163"/>
      <c r="Z10" s="170">
        <v>0.189</v>
      </c>
      <c r="AA10" s="170">
        <v>0.34499999999999997</v>
      </c>
      <c r="AB10" s="163"/>
    </row>
    <row r="11" spans="1:28" ht="20.100000000000001" customHeight="1" x14ac:dyDescent="0.15">
      <c r="A11" s="163"/>
      <c r="B11" s="163"/>
      <c r="C11" s="163"/>
      <c r="D11" s="163"/>
      <c r="E11" s="163"/>
      <c r="F11" s="163"/>
      <c r="G11" s="163"/>
      <c r="H11" s="163"/>
      <c r="I11" s="163"/>
      <c r="J11" s="101"/>
      <c r="K11" s="102"/>
      <c r="L11" s="196">
        <v>5</v>
      </c>
      <c r="M11" s="181">
        <f t="shared" si="7"/>
        <v>0.06</v>
      </c>
      <c r="N11" s="138">
        <f t="shared" si="2"/>
        <v>0.06</v>
      </c>
      <c r="O11" s="139">
        <f t="shared" si="3"/>
        <v>0.3</v>
      </c>
      <c r="P11" s="181">
        <f t="shared" si="4"/>
        <v>0.06</v>
      </c>
      <c r="Q11" s="138">
        <f t="shared" si="5"/>
        <v>0.06</v>
      </c>
      <c r="R11" s="139">
        <f t="shared" si="6"/>
        <v>0.3</v>
      </c>
      <c r="S11" s="181"/>
      <c r="T11" s="138"/>
      <c r="U11" s="139"/>
      <c r="V11" s="113" t="str">
        <f t="shared" si="0"/>
        <v>H=0.183m</v>
      </c>
      <c r="W11" s="112" t="str">
        <f t="shared" si="1"/>
        <v>W=0.305m</v>
      </c>
      <c r="X11" s="163"/>
      <c r="Y11" s="163"/>
      <c r="Z11" s="170">
        <v>0.183</v>
      </c>
      <c r="AA11" s="170">
        <v>0.30499999999999999</v>
      </c>
      <c r="AB11" s="163"/>
    </row>
    <row r="12" spans="1:28" ht="20.100000000000001" customHeight="1" x14ac:dyDescent="0.15">
      <c r="A12" s="163"/>
      <c r="B12" s="163"/>
      <c r="C12" s="163"/>
      <c r="D12" s="163"/>
      <c r="E12" s="163"/>
      <c r="F12" s="163"/>
      <c r="G12" s="163"/>
      <c r="H12" s="163"/>
      <c r="I12" s="163"/>
      <c r="J12" s="101"/>
      <c r="K12" s="102"/>
      <c r="L12" s="196">
        <v>5</v>
      </c>
      <c r="M12" s="181">
        <f t="shared" si="7"/>
        <v>0.06</v>
      </c>
      <c r="N12" s="138">
        <f t="shared" si="2"/>
        <v>0.06</v>
      </c>
      <c r="O12" s="139">
        <f t="shared" si="3"/>
        <v>0.3</v>
      </c>
      <c r="P12" s="181">
        <f t="shared" si="4"/>
        <v>0.06</v>
      </c>
      <c r="Q12" s="138">
        <f t="shared" si="5"/>
        <v>0.06</v>
      </c>
      <c r="R12" s="139">
        <f t="shared" si="6"/>
        <v>0.3</v>
      </c>
      <c r="S12" s="181"/>
      <c r="T12" s="138"/>
      <c r="U12" s="139"/>
      <c r="V12" s="113" t="str">
        <f t="shared" si="0"/>
        <v>H=0.163m</v>
      </c>
      <c r="W12" s="112" t="str">
        <f t="shared" si="1"/>
        <v>W=0.335m</v>
      </c>
      <c r="X12" s="163"/>
      <c r="Y12" s="163"/>
      <c r="Z12" s="170">
        <v>0.16300000000000001</v>
      </c>
      <c r="AA12" s="170">
        <v>0.33500000000000002</v>
      </c>
      <c r="AB12" s="163"/>
    </row>
    <row r="13" spans="1:28" ht="20.100000000000001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01"/>
      <c r="K13" s="102"/>
      <c r="L13" s="196">
        <v>5</v>
      </c>
      <c r="M13" s="181">
        <f t="shared" si="7"/>
        <v>0.05</v>
      </c>
      <c r="N13" s="138">
        <f t="shared" ref="N13" si="8">ROUND((M12+M13)/2,B$5+1)</f>
        <v>5.5E-2</v>
      </c>
      <c r="O13" s="139">
        <f t="shared" ref="O13" si="9">ROUND($L13*N13,B$5)</f>
        <v>0.28000000000000003</v>
      </c>
      <c r="P13" s="181">
        <f t="shared" si="4"/>
        <v>0.05</v>
      </c>
      <c r="Q13" s="138">
        <f t="shared" ref="Q13" si="10">ROUND((P12+P13)/2,E$5+1)</f>
        <v>5.5E-2</v>
      </c>
      <c r="R13" s="139">
        <f t="shared" ref="R13" si="11">ROUND($L13*Q13,E$5)</f>
        <v>0.28000000000000003</v>
      </c>
      <c r="S13" s="181"/>
      <c r="T13" s="138"/>
      <c r="U13" s="139"/>
      <c r="V13" s="113" t="str">
        <f t="shared" ref="V13" si="12">$Z$5&amp;"="&amp;FIXED(Z13,$Z$4)&amp;$Z$3</f>
        <v>H=0.180m</v>
      </c>
      <c r="W13" s="112" t="str">
        <f t="shared" ref="W13" si="13">$AA$5&amp;"="&amp;FIXED(AA13,$AA$4)&amp;$AA$3</f>
        <v>W=0.200m</v>
      </c>
      <c r="X13" s="163"/>
      <c r="Y13" s="163"/>
      <c r="Z13" s="170">
        <v>0.18</v>
      </c>
      <c r="AA13" s="170">
        <v>0.2</v>
      </c>
      <c r="AB13" s="163"/>
    </row>
    <row r="14" spans="1:28" ht="20.100000000000001" customHeight="1" x14ac:dyDescent="0.15">
      <c r="A14" s="163"/>
      <c r="B14" s="163"/>
      <c r="C14" s="163"/>
      <c r="D14" s="163"/>
      <c r="E14" s="163"/>
      <c r="F14" s="163"/>
      <c r="G14" s="163"/>
      <c r="H14" s="163"/>
      <c r="I14" s="163"/>
      <c r="J14" s="101"/>
      <c r="K14" s="102"/>
      <c r="L14" s="196">
        <v>5</v>
      </c>
      <c r="M14" s="181">
        <f t="shared" si="7"/>
        <v>0.06</v>
      </c>
      <c r="N14" s="138">
        <f t="shared" ref="N14" si="14">ROUND((M13+M14)/2,B$5+1)</f>
        <v>5.5E-2</v>
      </c>
      <c r="O14" s="139">
        <f t="shared" ref="O14" si="15">ROUND($L14*N14,B$5)</f>
        <v>0.28000000000000003</v>
      </c>
      <c r="P14" s="181">
        <f t="shared" si="4"/>
        <v>0.06</v>
      </c>
      <c r="Q14" s="138">
        <f t="shared" ref="Q14" si="16">ROUND((P13+P14)/2,E$5+1)</f>
        <v>5.5E-2</v>
      </c>
      <c r="R14" s="139">
        <f t="shared" ref="R14" si="17">ROUND($L14*Q14,E$5)</f>
        <v>0.28000000000000003</v>
      </c>
      <c r="S14" s="181"/>
      <c r="T14" s="138"/>
      <c r="U14" s="139"/>
      <c r="V14" s="113" t="str">
        <f t="shared" ref="V14" si="18">$Z$5&amp;"="&amp;FIXED(Z14,$Z$4)&amp;$Z$3</f>
        <v>H=0.156m</v>
      </c>
      <c r="W14" s="112" t="str">
        <f t="shared" ref="W14" si="19">$AA$5&amp;"="&amp;FIXED(AA14,$AA$4)&amp;$AA$3</f>
        <v>W=0.330m</v>
      </c>
      <c r="X14" s="163"/>
      <c r="Y14" s="163"/>
      <c r="Z14" s="170">
        <v>0.156</v>
      </c>
      <c r="AA14" s="170">
        <v>0.33</v>
      </c>
      <c r="AB14" s="163"/>
    </row>
    <row r="15" spans="1:28" ht="20.100000000000001" customHeight="1" x14ac:dyDescent="0.15">
      <c r="A15" s="163"/>
      <c r="B15" s="163"/>
      <c r="C15" s="163"/>
      <c r="D15" s="163"/>
      <c r="E15" s="163"/>
      <c r="F15" s="163"/>
      <c r="G15" s="163"/>
      <c r="H15" s="163"/>
      <c r="I15" s="163"/>
      <c r="J15" s="101"/>
      <c r="K15" s="102"/>
      <c r="L15" s="196">
        <v>5</v>
      </c>
      <c r="M15" s="181">
        <f t="shared" si="7"/>
        <v>0.06</v>
      </c>
      <c r="N15" s="138">
        <f t="shared" ref="N15" si="20">ROUND((M14+M15)/2,B$5+1)</f>
        <v>0.06</v>
      </c>
      <c r="O15" s="139">
        <f t="shared" ref="O15" si="21">ROUND($L15*N15,B$5)</f>
        <v>0.3</v>
      </c>
      <c r="P15" s="181">
        <f t="shared" si="4"/>
        <v>0.06</v>
      </c>
      <c r="Q15" s="138">
        <f t="shared" ref="Q15" si="22">ROUND((P14+P15)/2,E$5+1)</f>
        <v>0.06</v>
      </c>
      <c r="R15" s="139">
        <f t="shared" ref="R15" si="23">ROUND($L15*Q15,E$5)</f>
        <v>0.3</v>
      </c>
      <c r="S15" s="181"/>
      <c r="T15" s="138"/>
      <c r="U15" s="139"/>
      <c r="V15" s="113" t="str">
        <f t="shared" ref="V15" si="24">$Z$5&amp;"="&amp;FIXED(Z15,$Z$4)&amp;$Z$3</f>
        <v>H=0.163m</v>
      </c>
      <c r="W15" s="112" t="str">
        <f t="shared" ref="W15" si="25">$AA$5&amp;"="&amp;FIXED(AA15,$AA$4)&amp;$AA$3</f>
        <v>W=0.315m</v>
      </c>
      <c r="X15" s="163"/>
      <c r="Y15" s="163"/>
      <c r="Z15" s="170">
        <v>0.16300000000000001</v>
      </c>
      <c r="AA15" s="170">
        <v>0.315</v>
      </c>
      <c r="AB15" s="163"/>
    </row>
    <row r="16" spans="1:28" ht="20.100000000000001" customHeight="1" x14ac:dyDescent="0.15">
      <c r="A16" s="163"/>
      <c r="B16" s="163"/>
      <c r="C16" s="163"/>
      <c r="D16" s="163"/>
      <c r="E16" s="163"/>
      <c r="F16" s="163"/>
      <c r="G16" s="163"/>
      <c r="H16" s="163"/>
      <c r="I16" s="163"/>
      <c r="J16" s="101"/>
      <c r="K16" s="102"/>
      <c r="L16" s="196">
        <v>5</v>
      </c>
      <c r="M16" s="181">
        <f t="shared" si="7"/>
        <v>0.05</v>
      </c>
      <c r="N16" s="138">
        <f t="shared" ref="N16" si="26">ROUND((M15+M16)/2,B$5+1)</f>
        <v>5.5E-2</v>
      </c>
      <c r="O16" s="139">
        <f t="shared" ref="O16" si="27">ROUND($L16*N16,B$5)</f>
        <v>0.28000000000000003</v>
      </c>
      <c r="P16" s="181">
        <f t="shared" si="4"/>
        <v>0.05</v>
      </c>
      <c r="Q16" s="138">
        <f t="shared" ref="Q16" si="28">ROUND((P15+P16)/2,E$5+1)</f>
        <v>5.5E-2</v>
      </c>
      <c r="R16" s="139">
        <f t="shared" ref="R16" si="29">ROUND($L16*Q16,E$5)</f>
        <v>0.28000000000000003</v>
      </c>
      <c r="S16" s="181"/>
      <c r="T16" s="138"/>
      <c r="U16" s="139"/>
      <c r="V16" s="113" t="str">
        <f t="shared" ref="V16" si="30">$Z$5&amp;"="&amp;FIXED(Z16,$Z$4)&amp;$Z$3</f>
        <v>H=0.151m</v>
      </c>
      <c r="W16" s="112" t="str">
        <f t="shared" ref="W16" si="31">$AA$5&amp;"="&amp;FIXED(AA16,$AA$4)&amp;$AA$3</f>
        <v>W=0.270m</v>
      </c>
      <c r="X16" s="163"/>
      <c r="Y16" s="163"/>
      <c r="Z16" s="170">
        <v>0.151</v>
      </c>
      <c r="AA16" s="170">
        <v>0.27</v>
      </c>
      <c r="AB16" s="163"/>
    </row>
    <row r="17" spans="1:28" ht="20.100000000000001" customHeight="1" x14ac:dyDescent="0.15">
      <c r="A17" s="163"/>
      <c r="B17" s="163"/>
      <c r="C17" s="163"/>
      <c r="D17" s="163"/>
      <c r="E17" s="163"/>
      <c r="F17" s="163"/>
      <c r="G17" s="163"/>
      <c r="H17" s="163"/>
      <c r="I17" s="163"/>
      <c r="J17" s="101"/>
      <c r="K17" s="102"/>
      <c r="L17" s="196">
        <v>5</v>
      </c>
      <c r="M17" s="181">
        <f t="shared" si="7"/>
        <v>0.06</v>
      </c>
      <c r="N17" s="138">
        <f t="shared" ref="N17" si="32">ROUND((M16+M17)/2,B$5+1)</f>
        <v>5.5E-2</v>
      </c>
      <c r="O17" s="139">
        <f t="shared" ref="O17" si="33">ROUND($L17*N17,B$5)</f>
        <v>0.28000000000000003</v>
      </c>
      <c r="P17" s="181">
        <f t="shared" si="4"/>
        <v>0.06</v>
      </c>
      <c r="Q17" s="138">
        <f t="shared" ref="Q17" si="34">ROUND((P16+P17)/2,E$5+1)</f>
        <v>5.5E-2</v>
      </c>
      <c r="R17" s="139">
        <f t="shared" ref="R17" si="35">ROUND($L17*Q17,E$5)</f>
        <v>0.28000000000000003</v>
      </c>
      <c r="S17" s="181"/>
      <c r="T17" s="138"/>
      <c r="U17" s="139"/>
      <c r="V17" s="113" t="str">
        <f t="shared" ref="V17" si="36">$Z$5&amp;"="&amp;FIXED(Z17,$Z$4)&amp;$Z$3</f>
        <v>H=0.145m</v>
      </c>
      <c r="W17" s="112" t="str">
        <f t="shared" ref="W17" si="37">$AA$5&amp;"="&amp;FIXED(AA17,$AA$4)&amp;$AA$3</f>
        <v>W=0.315m</v>
      </c>
      <c r="X17" s="163"/>
      <c r="Y17" s="163"/>
      <c r="Z17" s="170">
        <v>0.14499999999999999</v>
      </c>
      <c r="AA17" s="170">
        <v>0.315</v>
      </c>
      <c r="AB17" s="163"/>
    </row>
    <row r="18" spans="1:28" ht="20.100000000000001" customHeight="1" x14ac:dyDescent="0.15">
      <c r="A18" s="163"/>
      <c r="B18" s="163"/>
      <c r="C18" s="163"/>
      <c r="D18" s="163"/>
      <c r="E18" s="163"/>
      <c r="F18" s="163"/>
      <c r="G18" s="163"/>
      <c r="H18" s="163"/>
      <c r="I18" s="163"/>
      <c r="J18" s="101"/>
      <c r="K18" s="102"/>
      <c r="L18" s="196">
        <v>5</v>
      </c>
      <c r="M18" s="181">
        <f t="shared" si="7"/>
        <v>0.05</v>
      </c>
      <c r="N18" s="138">
        <f t="shared" ref="N18" si="38">ROUND((M17+M18)/2,B$5+1)</f>
        <v>5.5E-2</v>
      </c>
      <c r="O18" s="139">
        <f t="shared" ref="O18" si="39">ROUND($L18*N18,B$5)</f>
        <v>0.28000000000000003</v>
      </c>
      <c r="P18" s="181">
        <f t="shared" si="4"/>
        <v>0.05</v>
      </c>
      <c r="Q18" s="138">
        <f t="shared" ref="Q18" si="40">ROUND((P17+P18)/2,E$5+1)</f>
        <v>5.5E-2</v>
      </c>
      <c r="R18" s="139">
        <f t="shared" ref="R18" si="41">ROUND($L18*Q18,E$5)</f>
        <v>0.28000000000000003</v>
      </c>
      <c r="S18" s="181"/>
      <c r="T18" s="138"/>
      <c r="U18" s="139"/>
      <c r="V18" s="113" t="str">
        <f t="shared" ref="V18" si="42">$Z$5&amp;"="&amp;FIXED(Z18,$Z$4)&amp;$Z$3</f>
        <v>H=0.142m</v>
      </c>
      <c r="W18" s="112" t="str">
        <f t="shared" ref="W18" si="43">$AA$5&amp;"="&amp;FIXED(AA18,$AA$4)&amp;$AA$3</f>
        <v>W=0.300m</v>
      </c>
      <c r="X18" s="163"/>
      <c r="Y18" s="163"/>
      <c r="Z18" s="170">
        <v>0.14199999999999999</v>
      </c>
      <c r="AA18" s="170">
        <v>0.3</v>
      </c>
      <c r="AB18" s="163"/>
    </row>
    <row r="19" spans="1:28" ht="20.100000000000001" customHeight="1" x14ac:dyDescent="0.15">
      <c r="A19" s="163"/>
      <c r="B19" s="163"/>
      <c r="C19" s="163"/>
      <c r="D19" s="163"/>
      <c r="E19" s="163"/>
      <c r="F19" s="163"/>
      <c r="G19" s="163"/>
      <c r="H19" s="163"/>
      <c r="I19" s="163"/>
      <c r="J19" s="101"/>
      <c r="K19" s="102"/>
      <c r="L19" s="196">
        <v>5</v>
      </c>
      <c r="M19" s="181">
        <f t="shared" si="7"/>
        <v>0.05</v>
      </c>
      <c r="N19" s="138">
        <f t="shared" ref="N19" si="44">ROUND((M18+M19)/2,B$5+1)</f>
        <v>0.05</v>
      </c>
      <c r="O19" s="139">
        <f t="shared" ref="O19" si="45">ROUND($L19*N19,B$5)</f>
        <v>0.25</v>
      </c>
      <c r="P19" s="181">
        <f t="shared" si="4"/>
        <v>0.05</v>
      </c>
      <c r="Q19" s="138">
        <f t="shared" ref="Q19" si="46">ROUND((P18+P19)/2,E$5+1)</f>
        <v>0.05</v>
      </c>
      <c r="R19" s="139">
        <f t="shared" ref="R19" si="47">ROUND($L19*Q19,E$5)</f>
        <v>0.25</v>
      </c>
      <c r="S19" s="181"/>
      <c r="T19" s="138"/>
      <c r="U19" s="139"/>
      <c r="V19" s="113" t="str">
        <f t="shared" ref="V19" si="48">$Z$5&amp;"="&amp;FIXED(Z19,$Z$4)&amp;$Z$3</f>
        <v>H=0.127m</v>
      </c>
      <c r="W19" s="112" t="str">
        <f t="shared" ref="W19" si="49">$AA$5&amp;"="&amp;FIXED(AA19,$AA$4)&amp;$AA$3</f>
        <v>W=0.320m</v>
      </c>
      <c r="X19" s="163"/>
      <c r="Y19" s="163"/>
      <c r="Z19" s="170">
        <v>0.127</v>
      </c>
      <c r="AA19" s="170">
        <v>0.32</v>
      </c>
      <c r="AB19" s="163"/>
    </row>
    <row r="20" spans="1:28" ht="20.100000000000001" customHeight="1" x14ac:dyDescent="0.15">
      <c r="A20" s="163"/>
      <c r="B20" s="163"/>
      <c r="C20" s="163"/>
      <c r="D20" s="163"/>
      <c r="E20" s="163"/>
      <c r="F20" s="163"/>
      <c r="G20" s="163"/>
      <c r="H20" s="163"/>
      <c r="I20" s="163"/>
      <c r="J20" s="101"/>
      <c r="K20" s="102"/>
      <c r="L20" s="196">
        <v>5</v>
      </c>
      <c r="M20" s="181">
        <f t="shared" si="7"/>
        <v>7.0000000000000007E-2</v>
      </c>
      <c r="N20" s="138">
        <f t="shared" ref="N20" si="50">ROUND((M19+M20)/2,B$5+1)</f>
        <v>0.06</v>
      </c>
      <c r="O20" s="139">
        <f t="shared" ref="O20" si="51">ROUND($L20*N20,B$5)</f>
        <v>0.3</v>
      </c>
      <c r="P20" s="181">
        <f t="shared" si="4"/>
        <v>7.0000000000000007E-2</v>
      </c>
      <c r="Q20" s="138">
        <f t="shared" ref="Q20" si="52">ROUND((P19+P20)/2,E$5+1)</f>
        <v>0.06</v>
      </c>
      <c r="R20" s="139">
        <f t="shared" ref="R20" si="53">ROUND($L20*Q20,E$5)</f>
        <v>0.3</v>
      </c>
      <c r="S20" s="181"/>
      <c r="T20" s="138"/>
      <c r="U20" s="139"/>
      <c r="V20" s="113" t="str">
        <f t="shared" ref="V20" si="54">$Z$5&amp;"="&amp;FIXED(Z20,$Z$4)&amp;$Z$3</f>
        <v>H=0.137m</v>
      </c>
      <c r="W20" s="112" t="str">
        <f t="shared" ref="W20" si="55">$AA$5&amp;"="&amp;FIXED(AA20,$AA$4)&amp;$AA$3</f>
        <v>W=0.415m</v>
      </c>
      <c r="X20" s="163"/>
      <c r="Y20" s="163"/>
      <c r="Z20" s="170">
        <v>0.13700000000000001</v>
      </c>
      <c r="AA20" s="170">
        <v>0.41499999999999998</v>
      </c>
      <c r="AB20" s="163"/>
    </row>
    <row r="21" spans="1:28" ht="20.100000000000001" customHeight="1" x14ac:dyDescent="0.15">
      <c r="A21" s="163"/>
      <c r="B21" s="163"/>
      <c r="C21" s="163"/>
      <c r="D21" s="163"/>
      <c r="E21" s="163"/>
      <c r="F21" s="163"/>
      <c r="G21" s="163"/>
      <c r="H21" s="163"/>
      <c r="I21" s="163"/>
      <c r="J21" s="101"/>
      <c r="K21" s="102"/>
      <c r="L21" s="196">
        <v>5</v>
      </c>
      <c r="M21" s="181">
        <f t="shared" si="7"/>
        <v>0.05</v>
      </c>
      <c r="N21" s="138">
        <f t="shared" ref="N21" si="56">ROUND((M20+M21)/2,B$5+1)</f>
        <v>0.06</v>
      </c>
      <c r="O21" s="139">
        <f t="shared" ref="O21" si="57">ROUND($L21*N21,B$5)</f>
        <v>0.3</v>
      </c>
      <c r="P21" s="181">
        <f t="shared" si="4"/>
        <v>0.05</v>
      </c>
      <c r="Q21" s="138">
        <f t="shared" ref="Q21" si="58">ROUND((P20+P21)/2,E$5+1)</f>
        <v>0.06</v>
      </c>
      <c r="R21" s="139">
        <f t="shared" ref="R21" si="59">ROUND($L21*Q21,E$5)</f>
        <v>0.3</v>
      </c>
      <c r="S21" s="181"/>
      <c r="T21" s="138"/>
      <c r="U21" s="139"/>
      <c r="V21" s="113" t="str">
        <f t="shared" ref="V21" si="60">$Z$5&amp;"="&amp;FIXED(Z21,$Z$4)&amp;$Z$3</f>
        <v>H=0.123m</v>
      </c>
      <c r="W21" s="112" t="str">
        <f t="shared" ref="W21" si="61">$AA$5&amp;"="&amp;FIXED(AA21,$AA$4)&amp;$AA$3</f>
        <v>W=0.240m</v>
      </c>
      <c r="X21" s="163"/>
      <c r="Y21" s="163"/>
      <c r="Z21" s="170">
        <v>0.123</v>
      </c>
      <c r="AA21" s="170">
        <v>0.24</v>
      </c>
      <c r="AB21" s="163"/>
    </row>
    <row r="22" spans="1:28" ht="20.100000000000001" customHeight="1" x14ac:dyDescent="0.15">
      <c r="A22" s="163"/>
      <c r="B22" s="163"/>
      <c r="C22" s="163"/>
      <c r="D22" s="163"/>
      <c r="E22" s="163"/>
      <c r="F22" s="163"/>
      <c r="G22" s="163"/>
      <c r="H22" s="163"/>
      <c r="I22" s="163"/>
      <c r="J22" s="101"/>
      <c r="K22" s="102"/>
      <c r="L22" s="196">
        <v>5</v>
      </c>
      <c r="M22" s="181">
        <f t="shared" si="7"/>
        <v>0.05</v>
      </c>
      <c r="N22" s="138">
        <f t="shared" ref="N22" si="62">ROUND((M21+M22)/2,B$5+1)</f>
        <v>0.05</v>
      </c>
      <c r="O22" s="139">
        <f t="shared" ref="O22" si="63">ROUND($L22*N22,B$5)</f>
        <v>0.25</v>
      </c>
      <c r="P22" s="181">
        <f t="shared" si="4"/>
        <v>0.05</v>
      </c>
      <c r="Q22" s="138">
        <f t="shared" ref="Q22" si="64">ROUND((P21+P22)/2,E$5+1)</f>
        <v>0.05</v>
      </c>
      <c r="R22" s="139">
        <f t="shared" ref="R22" si="65">ROUND($L22*Q22,E$5)</f>
        <v>0.25</v>
      </c>
      <c r="S22" s="181"/>
      <c r="T22" s="138"/>
      <c r="U22" s="139"/>
      <c r="V22" s="113" t="str">
        <f t="shared" ref="V22" si="66">$Z$5&amp;"="&amp;FIXED(Z22,$Z$4)&amp;$Z$3</f>
        <v>H=0.130m</v>
      </c>
      <c r="W22" s="112" t="str">
        <f t="shared" ref="W22" si="67">$AA$5&amp;"="&amp;FIXED(AA22,$AA$4)&amp;$AA$3</f>
        <v>W=0.310m</v>
      </c>
      <c r="X22" s="163"/>
      <c r="Y22" s="163"/>
      <c r="Z22" s="170">
        <v>0.13</v>
      </c>
      <c r="AA22" s="170">
        <v>0.31</v>
      </c>
      <c r="AB22" s="163"/>
    </row>
    <row r="23" spans="1:28" ht="20.100000000000001" customHeight="1" x14ac:dyDescent="0.15">
      <c r="A23" s="163"/>
      <c r="B23" s="163"/>
      <c r="C23" s="163"/>
      <c r="D23" s="163"/>
      <c r="E23" s="163"/>
      <c r="F23" s="163"/>
      <c r="G23" s="163"/>
      <c r="H23" s="163"/>
      <c r="I23" s="163"/>
      <c r="J23" s="101"/>
      <c r="K23" s="102"/>
      <c r="L23" s="196">
        <v>5</v>
      </c>
      <c r="M23" s="181">
        <f t="shared" si="7"/>
        <v>0.06</v>
      </c>
      <c r="N23" s="138">
        <f t="shared" ref="N23" si="68">ROUND((M22+M23)/2,B$5+1)</f>
        <v>5.5E-2</v>
      </c>
      <c r="O23" s="139">
        <f t="shared" ref="O23" si="69">ROUND($L23*N23,B$5)</f>
        <v>0.28000000000000003</v>
      </c>
      <c r="P23" s="181">
        <f t="shared" si="4"/>
        <v>0.06</v>
      </c>
      <c r="Q23" s="138">
        <f t="shared" ref="Q23" si="70">ROUND((P22+P23)/2,E$5+1)</f>
        <v>5.5E-2</v>
      </c>
      <c r="R23" s="139">
        <f t="shared" ref="R23" si="71">ROUND($L23*Q23,E$5)</f>
        <v>0.28000000000000003</v>
      </c>
      <c r="S23" s="181"/>
      <c r="T23" s="138"/>
      <c r="U23" s="139"/>
      <c r="V23" s="113" t="str">
        <f t="shared" ref="V23" si="72">$Z$5&amp;"="&amp;FIXED(Z23,$Z$4)&amp;$Z$3</f>
        <v>H=0.143m</v>
      </c>
      <c r="W23" s="112" t="str">
        <f t="shared" ref="W23" si="73">$AA$5&amp;"="&amp;FIXED(AA23,$AA$4)&amp;$AA$3</f>
        <v>W=0.335m</v>
      </c>
      <c r="X23" s="163"/>
      <c r="Y23" s="163"/>
      <c r="Z23" s="170">
        <v>0.14299999999999999</v>
      </c>
      <c r="AA23" s="170">
        <v>0.33500000000000002</v>
      </c>
      <c r="AB23" s="163"/>
    </row>
    <row r="24" spans="1:28" ht="20.100000000000001" customHeight="1" x14ac:dyDescent="0.15">
      <c r="A24" s="163"/>
      <c r="B24" s="163"/>
      <c r="C24" s="163"/>
      <c r="D24" s="163"/>
      <c r="E24" s="163"/>
      <c r="F24" s="163"/>
      <c r="G24" s="163"/>
      <c r="H24" s="163"/>
      <c r="I24" s="163"/>
      <c r="J24" s="101"/>
      <c r="K24" s="102"/>
      <c r="L24" s="196">
        <v>5</v>
      </c>
      <c r="M24" s="181">
        <f t="shared" si="7"/>
        <v>0.05</v>
      </c>
      <c r="N24" s="138">
        <f t="shared" ref="N24" si="74">ROUND((M23+M24)/2,B$5+1)</f>
        <v>5.5E-2</v>
      </c>
      <c r="O24" s="139">
        <f t="shared" ref="O24" si="75">ROUND($L24*N24,B$5)</f>
        <v>0.28000000000000003</v>
      </c>
      <c r="P24" s="181">
        <f t="shared" si="4"/>
        <v>0.05</v>
      </c>
      <c r="Q24" s="138">
        <f t="shared" ref="Q24" si="76">ROUND((P23+P24)/2,E$5+1)</f>
        <v>5.5E-2</v>
      </c>
      <c r="R24" s="139">
        <f t="shared" ref="R24" si="77">ROUND($L24*Q24,E$5)</f>
        <v>0.28000000000000003</v>
      </c>
      <c r="S24" s="181"/>
      <c r="T24" s="138"/>
      <c r="U24" s="139"/>
      <c r="V24" s="113" t="str">
        <f t="shared" ref="V24" si="78">$Z$5&amp;"="&amp;FIXED(Z24,$Z$4)&amp;$Z$3</f>
        <v>H=0.150m</v>
      </c>
      <c r="W24" s="112" t="str">
        <f t="shared" ref="W24" si="79">$AA$5&amp;"="&amp;FIXED(AA24,$AA$4)&amp;$AA$3</f>
        <v>W=0.225m</v>
      </c>
      <c r="X24" s="163"/>
      <c r="Y24" s="163"/>
      <c r="Z24" s="170">
        <v>0.15</v>
      </c>
      <c r="AA24" s="170">
        <v>0.22500000000000001</v>
      </c>
      <c r="AB24" s="163"/>
    </row>
    <row r="25" spans="1:28" ht="20.100000000000001" customHeight="1" x14ac:dyDescent="0.15">
      <c r="A25" s="163"/>
      <c r="B25" s="163"/>
      <c r="C25" s="163"/>
      <c r="D25" s="163"/>
      <c r="E25" s="163"/>
      <c r="F25" s="163"/>
      <c r="G25" s="163"/>
      <c r="H25" s="163"/>
      <c r="I25" s="163"/>
      <c r="J25" s="101"/>
      <c r="K25" s="102"/>
      <c r="L25" s="196">
        <v>5</v>
      </c>
      <c r="M25" s="181">
        <f t="shared" si="7"/>
        <v>0.05</v>
      </c>
      <c r="N25" s="138">
        <f t="shared" ref="N25" si="80">ROUND((M24+M25)/2,B$5+1)</f>
        <v>0.05</v>
      </c>
      <c r="O25" s="139">
        <f t="shared" ref="O25" si="81">ROUND($L25*N25,B$5)</f>
        <v>0.25</v>
      </c>
      <c r="P25" s="181">
        <f t="shared" si="4"/>
        <v>0.05</v>
      </c>
      <c r="Q25" s="138">
        <f t="shared" ref="Q25" si="82">ROUND((P24+P25)/2,E$5+1)</f>
        <v>0.05</v>
      </c>
      <c r="R25" s="139">
        <f t="shared" ref="R25" si="83">ROUND($L25*Q25,E$5)</f>
        <v>0.25</v>
      </c>
      <c r="S25" s="181"/>
      <c r="T25" s="138"/>
      <c r="U25" s="139"/>
      <c r="V25" s="113" t="str">
        <f t="shared" ref="V25" si="84">$Z$5&amp;"="&amp;FIXED(Z25,$Z$4)&amp;$Z$3</f>
        <v>H=0.142m</v>
      </c>
      <c r="W25" s="112" t="str">
        <f t="shared" ref="W25" si="85">$AA$5&amp;"="&amp;FIXED(AA25,$AA$4)&amp;$AA$3</f>
        <v>W=0.255m</v>
      </c>
      <c r="X25" s="163"/>
      <c r="Y25" s="163"/>
      <c r="Z25" s="170">
        <v>0.14199999999999999</v>
      </c>
      <c r="AA25" s="170">
        <v>0.255</v>
      </c>
      <c r="AB25" s="163"/>
    </row>
    <row r="26" spans="1:28" ht="20.100000000000001" customHeight="1" x14ac:dyDescent="0.15">
      <c r="A26" s="163"/>
      <c r="B26" s="163"/>
      <c r="C26" s="163"/>
      <c r="D26" s="163"/>
      <c r="E26" s="163"/>
      <c r="F26" s="163"/>
      <c r="G26" s="163"/>
      <c r="H26" s="163"/>
      <c r="I26" s="163"/>
      <c r="J26" s="101">
        <v>0</v>
      </c>
      <c r="K26" s="102">
        <v>90</v>
      </c>
      <c r="L26" s="196">
        <v>5</v>
      </c>
      <c r="M26" s="181">
        <f>ROUND(0.1*Z26+0.1*AA26+0.01,B$5)</f>
        <v>0.06</v>
      </c>
      <c r="N26" s="138">
        <f>ROUND((M25+M26)/2,B$5+1)</f>
        <v>5.5E-2</v>
      </c>
      <c r="O26" s="139">
        <f t="shared" ref="O26" si="86">ROUND($L26*N26,B$5)</f>
        <v>0.28000000000000003</v>
      </c>
      <c r="P26" s="181">
        <f t="shared" si="4"/>
        <v>0.06</v>
      </c>
      <c r="Q26" s="138">
        <f>ROUND((P25+P26)/2,E$5+1)</f>
        <v>5.5E-2</v>
      </c>
      <c r="R26" s="139">
        <f t="shared" ref="R26" si="87">ROUND($L26*Q26,E$5)</f>
        <v>0.28000000000000003</v>
      </c>
      <c r="S26" s="181"/>
      <c r="T26" s="138"/>
      <c r="U26" s="139"/>
      <c r="V26" s="113" t="str">
        <f t="shared" ref="V26" si="88">$Z$5&amp;"="&amp;FIXED(Z26,$Z$4)&amp;$Z$3</f>
        <v>H=0.189m</v>
      </c>
      <c r="W26" s="112" t="str">
        <f t="shared" ref="W26" si="89">$AA$5&amp;"="&amp;FIXED(AA26,$AA$4)&amp;$AA$3</f>
        <v>W=0.310m</v>
      </c>
      <c r="X26" s="163"/>
      <c r="Y26" s="163"/>
      <c r="Z26" s="170">
        <v>0.189</v>
      </c>
      <c r="AA26" s="170">
        <v>0.31</v>
      </c>
      <c r="AB26" s="163"/>
    </row>
    <row r="27" spans="1:28" ht="20.100000000000001" customHeight="1" x14ac:dyDescent="0.15">
      <c r="A27" s="163"/>
      <c r="B27" s="163"/>
      <c r="C27" s="163"/>
      <c r="D27" s="163"/>
      <c r="E27" s="163"/>
      <c r="F27" s="163"/>
      <c r="G27" s="163"/>
      <c r="H27" s="163"/>
      <c r="I27" s="163"/>
      <c r="J27" s="101" t="s">
        <v>1</v>
      </c>
      <c r="K27" s="102"/>
      <c r="L27" s="196">
        <f>SUM(L7:L26)</f>
        <v>90</v>
      </c>
      <c r="M27" s="104"/>
      <c r="N27" s="108"/>
      <c r="O27" s="139">
        <f>SUM(O7:O26)</f>
        <v>5.0700000000000012</v>
      </c>
      <c r="P27" s="104"/>
      <c r="Q27" s="108"/>
      <c r="R27" s="139">
        <f>SUM(R7:R26)</f>
        <v>5.0700000000000012</v>
      </c>
      <c r="S27" s="104"/>
      <c r="T27" s="108"/>
      <c r="U27" s="139"/>
      <c r="V27" s="113"/>
      <c r="W27" s="112"/>
      <c r="X27" s="163"/>
      <c r="Y27" s="163"/>
      <c r="Z27" s="170"/>
      <c r="AA27" s="170"/>
      <c r="AB27" s="163"/>
    </row>
    <row r="28" spans="1:28" ht="20.100000000000001" customHeight="1" x14ac:dyDescent="0.15">
      <c r="A28" s="163"/>
      <c r="B28" s="163"/>
      <c r="C28" s="163"/>
      <c r="D28" s="163"/>
      <c r="E28" s="163"/>
      <c r="F28" s="163"/>
      <c r="G28" s="163"/>
      <c r="H28" s="163"/>
      <c r="I28" s="163"/>
      <c r="J28" s="101"/>
      <c r="K28" s="102"/>
      <c r="L28" s="103"/>
      <c r="M28" s="182"/>
      <c r="N28" s="183"/>
      <c r="O28" s="222"/>
      <c r="P28" s="105"/>
      <c r="Q28" s="106"/>
      <c r="R28" s="107"/>
      <c r="S28" s="105"/>
      <c r="T28" s="106"/>
      <c r="U28" s="107"/>
      <c r="V28" s="113"/>
      <c r="W28" s="112"/>
      <c r="X28" s="163"/>
      <c r="Y28" s="163"/>
      <c r="Z28" s="170"/>
      <c r="AA28" s="171"/>
      <c r="AB28" s="163"/>
    </row>
    <row r="29" spans="1:28" ht="20.100000000000001" customHeight="1" x14ac:dyDescent="0.15">
      <c r="A29" s="163"/>
      <c r="B29" s="163"/>
      <c r="C29" s="163"/>
      <c r="D29" s="163"/>
      <c r="E29" s="163"/>
      <c r="F29" s="163"/>
      <c r="G29" s="163"/>
      <c r="H29" s="163"/>
      <c r="I29" s="163"/>
      <c r="J29" s="123"/>
      <c r="K29" s="124"/>
      <c r="L29" s="195"/>
      <c r="M29" s="181"/>
      <c r="N29" s="199"/>
      <c r="O29" s="125"/>
      <c r="P29" s="181"/>
      <c r="Q29" s="199"/>
      <c r="R29" s="125"/>
      <c r="S29" s="181"/>
      <c r="T29" s="199"/>
      <c r="U29" s="125"/>
      <c r="V29" s="128"/>
      <c r="W29" s="129"/>
      <c r="X29" s="163"/>
      <c r="Y29" s="163"/>
      <c r="Z29" s="169">
        <v>6.4539999999999997</v>
      </c>
      <c r="AA29" s="169">
        <v>1.4159999999999999</v>
      </c>
      <c r="AB29" s="163"/>
    </row>
    <row r="30" spans="1:28" ht="20.100000000000001" customHeight="1" x14ac:dyDescent="0.15">
      <c r="A30" s="163"/>
      <c r="B30" s="163"/>
      <c r="C30" s="163"/>
      <c r="D30" s="163"/>
      <c r="E30" s="163"/>
      <c r="F30" s="163"/>
      <c r="G30" s="163"/>
      <c r="H30" s="163"/>
      <c r="I30" s="163"/>
      <c r="J30" s="101"/>
      <c r="K30" s="102"/>
      <c r="L30" s="196"/>
      <c r="M30" s="181"/>
      <c r="N30" s="138"/>
      <c r="O30" s="139"/>
      <c r="P30" s="181"/>
      <c r="Q30" s="138"/>
      <c r="R30" s="139"/>
      <c r="S30" s="181"/>
      <c r="T30" s="138"/>
      <c r="U30" s="139"/>
      <c r="V30" s="113"/>
      <c r="W30" s="112"/>
      <c r="X30" s="163"/>
      <c r="Y30" s="163"/>
      <c r="Z30" s="170">
        <v>6.4459999999999997</v>
      </c>
      <c r="AA30" s="170">
        <v>0</v>
      </c>
      <c r="AB30" s="163"/>
    </row>
    <row r="31" spans="1:28" ht="20.100000000000001" customHeight="1" x14ac:dyDescent="0.15">
      <c r="A31" s="163"/>
      <c r="B31" s="163"/>
      <c r="C31" s="163"/>
      <c r="D31" s="163"/>
      <c r="E31" s="163"/>
      <c r="F31" s="163"/>
      <c r="G31" s="163"/>
      <c r="H31" s="163"/>
      <c r="I31" s="163"/>
      <c r="J31" s="101"/>
      <c r="K31" s="102"/>
      <c r="L31" s="196"/>
      <c r="M31" s="104"/>
      <c r="N31" s="108"/>
      <c r="O31" s="139"/>
      <c r="P31" s="104"/>
      <c r="Q31" s="108"/>
      <c r="R31" s="139"/>
      <c r="S31" s="104"/>
      <c r="T31" s="108"/>
      <c r="U31" s="139"/>
      <c r="V31" s="113"/>
      <c r="W31" s="112"/>
      <c r="X31" s="163"/>
      <c r="Y31" s="163"/>
      <c r="Z31" s="170"/>
      <c r="AA31" s="171"/>
      <c r="AB31" s="163"/>
    </row>
    <row r="32" spans="1:28" ht="20.100000000000001" customHeight="1" x14ac:dyDescent="0.15">
      <c r="A32" s="163"/>
      <c r="B32" s="163"/>
      <c r="C32" s="163"/>
      <c r="D32" s="163"/>
      <c r="E32" s="163"/>
      <c r="F32" s="163"/>
      <c r="G32" s="163"/>
      <c r="H32" s="163"/>
      <c r="I32" s="163"/>
      <c r="J32" s="101"/>
      <c r="K32" s="102"/>
      <c r="L32" s="196"/>
      <c r="M32" s="104"/>
      <c r="N32" s="108"/>
      <c r="O32" s="139"/>
      <c r="P32" s="104"/>
      <c r="Q32" s="108"/>
      <c r="R32" s="139"/>
      <c r="S32" s="104"/>
      <c r="T32" s="108"/>
      <c r="U32" s="139"/>
      <c r="V32" s="113"/>
      <c r="W32" s="112"/>
      <c r="X32" s="163"/>
      <c r="Y32" s="163"/>
      <c r="Z32" s="170"/>
      <c r="AA32" s="171"/>
      <c r="AB32" s="163"/>
    </row>
    <row r="33" spans="1:28" ht="20.100000000000001" customHeight="1" x14ac:dyDescent="0.15">
      <c r="A33" s="163"/>
      <c r="B33" s="163"/>
      <c r="C33" s="163"/>
      <c r="D33" s="163"/>
      <c r="E33" s="163"/>
      <c r="F33" s="163"/>
      <c r="G33" s="163"/>
      <c r="H33" s="163"/>
      <c r="I33" s="163"/>
      <c r="J33" s="101"/>
      <c r="K33" s="102"/>
      <c r="L33" s="103"/>
      <c r="M33" s="104"/>
      <c r="N33" s="108"/>
      <c r="O33" s="109"/>
      <c r="P33" s="105"/>
      <c r="Q33" s="106"/>
      <c r="R33" s="109"/>
      <c r="S33" s="105"/>
      <c r="T33" s="106"/>
      <c r="U33" s="109"/>
      <c r="V33" s="113"/>
      <c r="W33" s="112"/>
      <c r="X33" s="163"/>
      <c r="Y33" s="163"/>
      <c r="Z33" s="170"/>
      <c r="AA33" s="171"/>
      <c r="AB33" s="163"/>
    </row>
    <row r="34" spans="1:28" ht="20.100000000000001" customHeight="1" x14ac:dyDescent="0.15">
      <c r="A34" s="163"/>
      <c r="B34" s="163"/>
      <c r="C34" s="163"/>
      <c r="D34" s="163"/>
      <c r="E34" s="163"/>
      <c r="F34" s="163"/>
      <c r="G34" s="163"/>
      <c r="H34" s="163"/>
      <c r="I34" s="163"/>
      <c r="J34" s="101"/>
      <c r="K34" s="102"/>
      <c r="L34" s="103"/>
      <c r="M34" s="104"/>
      <c r="N34" s="108"/>
      <c r="O34" s="109"/>
      <c r="P34" s="105"/>
      <c r="Q34" s="106"/>
      <c r="R34" s="107"/>
      <c r="S34" s="105"/>
      <c r="T34" s="106"/>
      <c r="U34" s="107"/>
      <c r="V34" s="113"/>
      <c r="W34" s="112"/>
      <c r="X34" s="163"/>
      <c r="Y34" s="163"/>
      <c r="Z34" s="170"/>
      <c r="AA34" s="171"/>
      <c r="AB34" s="163"/>
    </row>
    <row r="35" spans="1:28" ht="20.100000000000001" customHeight="1" x14ac:dyDescent="0.15">
      <c r="A35" s="163"/>
      <c r="B35" s="163"/>
      <c r="C35" s="163"/>
      <c r="D35" s="163"/>
      <c r="E35" s="163"/>
      <c r="F35" s="163"/>
      <c r="G35" s="163"/>
      <c r="H35" s="163"/>
      <c r="I35" s="163"/>
      <c r="J35" s="101"/>
      <c r="K35" s="102"/>
      <c r="L35" s="103"/>
      <c r="M35" s="104"/>
      <c r="N35" s="108"/>
      <c r="O35" s="109"/>
      <c r="P35" s="105"/>
      <c r="Q35" s="106"/>
      <c r="R35" s="107"/>
      <c r="S35" s="105"/>
      <c r="T35" s="106"/>
      <c r="U35" s="107"/>
      <c r="V35" s="113"/>
      <c r="W35" s="112"/>
      <c r="X35" s="163"/>
      <c r="Y35" s="163"/>
      <c r="Z35" s="170"/>
      <c r="AA35" s="171"/>
      <c r="AB35" s="163"/>
    </row>
    <row r="36" spans="1:28" ht="20.100000000000001" customHeight="1" x14ac:dyDescent="0.15">
      <c r="A36" s="163"/>
      <c r="B36" s="163"/>
      <c r="C36" s="163"/>
      <c r="D36" s="163"/>
      <c r="E36" s="163"/>
      <c r="F36" s="163"/>
      <c r="G36" s="163"/>
      <c r="H36" s="163"/>
      <c r="I36" s="163"/>
      <c r="J36" s="101"/>
      <c r="K36" s="102"/>
      <c r="L36" s="103"/>
      <c r="M36" s="104"/>
      <c r="N36" s="108"/>
      <c r="O36" s="109"/>
      <c r="P36" s="105"/>
      <c r="Q36" s="106"/>
      <c r="R36" s="107"/>
      <c r="S36" s="105"/>
      <c r="T36" s="106"/>
      <c r="U36" s="107"/>
      <c r="V36" s="113"/>
      <c r="W36" s="112"/>
      <c r="X36" s="163"/>
      <c r="Y36" s="163"/>
      <c r="Z36" s="170"/>
      <c r="AA36" s="171"/>
      <c r="AB36" s="163"/>
    </row>
    <row r="37" spans="1:28" ht="20.100000000000001" customHeight="1" x14ac:dyDescent="0.15">
      <c r="A37" s="163"/>
      <c r="B37" s="163"/>
      <c r="C37" s="163"/>
      <c r="D37" s="163"/>
      <c r="E37" s="163"/>
      <c r="F37" s="163"/>
      <c r="G37" s="163"/>
      <c r="H37" s="163"/>
      <c r="I37" s="163"/>
      <c r="J37" s="101"/>
      <c r="K37" s="102"/>
      <c r="L37" s="196"/>
      <c r="M37" s="104"/>
      <c r="N37" s="108"/>
      <c r="O37" s="139"/>
      <c r="P37" s="104"/>
      <c r="Q37" s="108"/>
      <c r="R37" s="139"/>
      <c r="S37" s="104"/>
      <c r="T37" s="108"/>
      <c r="U37" s="139"/>
      <c r="V37" s="113"/>
      <c r="W37" s="112"/>
      <c r="X37" s="163"/>
      <c r="Y37" s="163"/>
      <c r="Z37" s="170"/>
      <c r="AA37" s="171"/>
      <c r="AB37" s="163"/>
    </row>
    <row r="38" spans="1:28" ht="20.100000000000001" customHeight="1" x14ac:dyDescent="0.15">
      <c r="A38" s="163"/>
      <c r="B38" s="163"/>
      <c r="C38" s="163"/>
      <c r="D38" s="163"/>
      <c r="E38" s="163"/>
      <c r="F38" s="163"/>
      <c r="G38" s="163"/>
      <c r="H38" s="163"/>
      <c r="I38" s="163"/>
      <c r="J38" s="101"/>
      <c r="K38" s="102"/>
      <c r="L38" s="196"/>
      <c r="M38" s="104"/>
      <c r="N38" s="108"/>
      <c r="O38" s="139"/>
      <c r="P38" s="104"/>
      <c r="Q38" s="108"/>
      <c r="R38" s="139"/>
      <c r="S38" s="104"/>
      <c r="T38" s="108"/>
      <c r="U38" s="139"/>
      <c r="V38" s="113"/>
      <c r="W38" s="112"/>
      <c r="X38" s="163"/>
      <c r="Y38" s="163"/>
      <c r="Z38" s="170"/>
      <c r="AA38" s="171"/>
      <c r="AB38" s="163"/>
    </row>
    <row r="39" spans="1:28" ht="20.100000000000001" customHeight="1" x14ac:dyDescent="0.15">
      <c r="A39" s="163"/>
      <c r="B39" s="163"/>
      <c r="C39" s="163"/>
      <c r="D39" s="163"/>
      <c r="E39" s="163"/>
      <c r="F39" s="163"/>
      <c r="G39" s="163"/>
      <c r="H39" s="163"/>
      <c r="I39" s="163"/>
      <c r="J39" s="101"/>
      <c r="K39" s="102"/>
      <c r="L39" s="196"/>
      <c r="M39" s="104"/>
      <c r="N39" s="108"/>
      <c r="O39" s="139"/>
      <c r="P39" s="104"/>
      <c r="Q39" s="108"/>
      <c r="R39" s="139"/>
      <c r="S39" s="104"/>
      <c r="T39" s="108"/>
      <c r="U39" s="139"/>
      <c r="V39" s="113"/>
      <c r="W39" s="112"/>
      <c r="X39" s="163"/>
      <c r="Y39" s="163"/>
      <c r="Z39" s="170"/>
      <c r="AA39" s="171"/>
      <c r="AB39" s="163"/>
    </row>
    <row r="40" spans="1:28" ht="20.100000000000001" customHeight="1" x14ac:dyDescent="0.15">
      <c r="A40" s="163"/>
      <c r="B40" s="163"/>
      <c r="C40" s="163"/>
      <c r="D40" s="163"/>
      <c r="E40" s="163"/>
      <c r="F40" s="163"/>
      <c r="G40" s="163"/>
      <c r="H40" s="163"/>
      <c r="I40" s="163"/>
      <c r="J40" s="101"/>
      <c r="K40" s="102"/>
      <c r="L40" s="196"/>
      <c r="M40" s="104"/>
      <c r="N40" s="108"/>
      <c r="O40" s="139"/>
      <c r="P40" s="104"/>
      <c r="Q40" s="108"/>
      <c r="R40" s="139"/>
      <c r="S40" s="104"/>
      <c r="T40" s="108"/>
      <c r="U40" s="139"/>
      <c r="V40" s="113"/>
      <c r="W40" s="112"/>
      <c r="X40" s="163"/>
      <c r="Y40" s="163"/>
      <c r="Z40" s="170"/>
      <c r="AA40" s="171"/>
      <c r="AB40" s="163"/>
    </row>
    <row r="41" spans="1:28" ht="20.100000000000001" customHeight="1" x14ac:dyDescent="0.15">
      <c r="A41" s="163"/>
      <c r="B41" s="163"/>
      <c r="C41" s="163"/>
      <c r="D41" s="163"/>
      <c r="E41" s="163"/>
      <c r="F41" s="163"/>
      <c r="G41" s="163"/>
      <c r="H41" s="163"/>
      <c r="I41" s="163"/>
      <c r="J41" s="101"/>
      <c r="K41" s="102"/>
      <c r="L41" s="103"/>
      <c r="M41" s="104"/>
      <c r="N41" s="108"/>
      <c r="O41" s="109"/>
      <c r="P41" s="105"/>
      <c r="Q41" s="106"/>
      <c r="R41" s="109"/>
      <c r="S41" s="105"/>
      <c r="T41" s="106"/>
      <c r="U41" s="109"/>
      <c r="V41" s="113"/>
      <c r="W41" s="112"/>
      <c r="X41" s="163"/>
      <c r="Y41" s="163"/>
      <c r="Z41" s="170"/>
      <c r="AA41" s="171"/>
      <c r="AB41" s="163"/>
    </row>
    <row r="42" spans="1:28" ht="20.100000000000001" customHeight="1" x14ac:dyDescent="0.15">
      <c r="A42" s="163"/>
      <c r="B42" s="163"/>
      <c r="C42" s="163"/>
      <c r="D42" s="163"/>
      <c r="E42" s="163"/>
      <c r="F42" s="163"/>
      <c r="G42" s="163"/>
      <c r="H42" s="163"/>
      <c r="I42" s="163"/>
      <c r="J42" s="101"/>
      <c r="K42" s="102"/>
      <c r="L42" s="103"/>
      <c r="M42" s="104"/>
      <c r="N42" s="108"/>
      <c r="O42" s="109"/>
      <c r="P42" s="105"/>
      <c r="Q42" s="106"/>
      <c r="R42" s="107"/>
      <c r="S42" s="105"/>
      <c r="T42" s="106"/>
      <c r="U42" s="107"/>
      <c r="V42" s="113"/>
      <c r="W42" s="112"/>
      <c r="X42" s="163"/>
      <c r="Y42" s="163"/>
      <c r="Z42" s="170"/>
      <c r="AA42" s="171"/>
      <c r="AB42" s="163"/>
    </row>
    <row r="43" spans="1:28" ht="20.100000000000001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01"/>
      <c r="K43" s="102"/>
      <c r="L43" s="103"/>
      <c r="M43" s="104"/>
      <c r="N43" s="108"/>
      <c r="O43" s="109"/>
      <c r="P43" s="105"/>
      <c r="Q43" s="106"/>
      <c r="R43" s="107"/>
      <c r="S43" s="105"/>
      <c r="T43" s="106"/>
      <c r="U43" s="107"/>
      <c r="V43" s="113"/>
      <c r="W43" s="112"/>
      <c r="X43" s="163"/>
      <c r="Y43" s="163"/>
      <c r="Z43" s="170"/>
      <c r="AA43" s="171"/>
      <c r="AB43" s="163"/>
    </row>
    <row r="44" spans="1:28" ht="20.100000000000001" customHeight="1" x14ac:dyDescent="0.15">
      <c r="A44" s="163"/>
      <c r="B44" s="163"/>
      <c r="C44" s="163"/>
      <c r="D44" s="163"/>
      <c r="E44" s="163"/>
      <c r="F44" s="163"/>
      <c r="G44" s="163"/>
      <c r="H44" s="163"/>
      <c r="I44" s="163"/>
      <c r="J44" s="130"/>
      <c r="K44" s="131"/>
      <c r="L44" s="126"/>
      <c r="M44" s="133"/>
      <c r="N44" s="134"/>
      <c r="O44" s="135"/>
      <c r="P44" s="116"/>
      <c r="Q44" s="117"/>
      <c r="R44" s="118"/>
      <c r="S44" s="116"/>
      <c r="T44" s="117"/>
      <c r="U44" s="118"/>
      <c r="V44" s="136"/>
      <c r="W44" s="137"/>
      <c r="X44" s="163"/>
      <c r="Y44" s="163"/>
      <c r="Z44" s="227"/>
      <c r="AA44" s="228"/>
      <c r="AB44" s="163"/>
    </row>
    <row r="45" spans="1:28" ht="20.100000000000001" customHeight="1" x14ac:dyDescent="0.15">
      <c r="A45" s="163"/>
      <c r="B45" s="263" t="s">
        <v>32</v>
      </c>
      <c r="C45" s="264"/>
      <c r="D45" s="264"/>
      <c r="E45" s="265"/>
      <c r="F45" s="265"/>
      <c r="G45" s="265"/>
      <c r="H45" s="266"/>
      <c r="I45" s="163"/>
      <c r="J45" s="267" t="s">
        <v>21</v>
      </c>
      <c r="K45" s="268"/>
      <c r="L45" s="273" t="s">
        <v>23</v>
      </c>
      <c r="M45" s="276" t="s">
        <v>39</v>
      </c>
      <c r="N45" s="277"/>
      <c r="O45" s="114" t="s">
        <v>22</v>
      </c>
      <c r="P45" s="276"/>
      <c r="Q45" s="277"/>
      <c r="R45" s="114"/>
      <c r="S45" s="276"/>
      <c r="T45" s="280"/>
      <c r="U45" s="114"/>
      <c r="V45" s="282" t="s">
        <v>27</v>
      </c>
      <c r="W45" s="285" t="s">
        <v>28</v>
      </c>
      <c r="X45" s="163"/>
      <c r="Y45" s="164" t="s">
        <v>0</v>
      </c>
      <c r="Z45" s="168" t="s">
        <v>20</v>
      </c>
      <c r="AA45" s="168" t="s">
        <v>20</v>
      </c>
      <c r="AB45" s="163"/>
    </row>
    <row r="46" spans="1:28" ht="20.100000000000001" customHeight="1" x14ac:dyDescent="0.15">
      <c r="A46" s="163"/>
      <c r="B46" s="175" t="str">
        <f>M45</f>
        <v>側面投影面積</v>
      </c>
      <c r="C46" s="187"/>
      <c r="D46" s="187"/>
      <c r="E46" s="176">
        <f>P45</f>
        <v>0</v>
      </c>
      <c r="F46" s="188"/>
      <c r="G46" s="188"/>
      <c r="H46" s="177">
        <f>S45</f>
        <v>0</v>
      </c>
      <c r="I46" s="163"/>
      <c r="J46" s="269"/>
      <c r="K46" s="270"/>
      <c r="L46" s="274"/>
      <c r="M46" s="110" t="s">
        <v>24</v>
      </c>
      <c r="N46" s="278" t="s">
        <v>25</v>
      </c>
      <c r="O46" s="279"/>
      <c r="P46" s="110"/>
      <c r="Q46" s="278"/>
      <c r="R46" s="279"/>
      <c r="S46" s="110"/>
      <c r="T46" s="278"/>
      <c r="U46" s="279"/>
      <c r="V46" s="283"/>
      <c r="W46" s="286"/>
      <c r="X46" s="163"/>
      <c r="Y46" s="164" t="s">
        <v>29</v>
      </c>
      <c r="Z46" s="166">
        <v>3</v>
      </c>
      <c r="AA46" s="166">
        <v>3</v>
      </c>
      <c r="AB46" s="163"/>
    </row>
    <row r="47" spans="1:28" ht="20.100000000000001" customHeight="1" x14ac:dyDescent="0.15">
      <c r="A47" s="163"/>
      <c r="B47" s="216">
        <v>2</v>
      </c>
      <c r="C47" s="217"/>
      <c r="D47" s="217"/>
      <c r="E47" s="217">
        <v>2</v>
      </c>
      <c r="F47" s="217"/>
      <c r="G47" s="217"/>
      <c r="H47" s="218">
        <v>0</v>
      </c>
      <c r="I47" s="163"/>
      <c r="J47" s="271"/>
      <c r="K47" s="272"/>
      <c r="L47" s="275"/>
      <c r="M47" s="98" t="s">
        <v>14</v>
      </c>
      <c r="N47" s="99" t="s">
        <v>16</v>
      </c>
      <c r="O47" s="100" t="s">
        <v>17</v>
      </c>
      <c r="P47" s="98"/>
      <c r="Q47" s="99"/>
      <c r="R47" s="100"/>
      <c r="S47" s="98"/>
      <c r="T47" s="99"/>
      <c r="U47" s="100"/>
      <c r="V47" s="284"/>
      <c r="W47" s="287"/>
      <c r="X47" s="163"/>
      <c r="Y47" s="164" t="s">
        <v>30</v>
      </c>
      <c r="Z47" s="167" t="s">
        <v>25</v>
      </c>
      <c r="AA47" s="167" t="s">
        <v>47</v>
      </c>
      <c r="AB47" s="163"/>
    </row>
    <row r="48" spans="1:28" ht="0.95" customHeight="1" x14ac:dyDescent="0.15">
      <c r="A48" s="163"/>
      <c r="B48" s="184"/>
      <c r="C48" s="185"/>
      <c r="D48" s="185"/>
      <c r="E48" s="185"/>
      <c r="F48" s="185"/>
      <c r="G48" s="185"/>
      <c r="H48" s="186"/>
      <c r="I48" s="163"/>
      <c r="J48" s="209"/>
      <c r="K48" s="119"/>
      <c r="L48" s="208"/>
      <c r="M48" s="121"/>
      <c r="N48" s="120"/>
      <c r="O48" s="122"/>
      <c r="P48" s="121"/>
      <c r="Q48" s="120"/>
      <c r="R48" s="122"/>
      <c r="S48" s="121"/>
      <c r="T48" s="120"/>
      <c r="U48" s="122"/>
      <c r="V48" s="219"/>
      <c r="W48" s="213"/>
      <c r="X48" s="163"/>
      <c r="Y48" s="163"/>
      <c r="Z48" s="168"/>
      <c r="AA48" s="168"/>
      <c r="AB48" s="163"/>
    </row>
    <row r="49" spans="1:28" ht="20.100000000000001" customHeight="1" x14ac:dyDescent="0.15">
      <c r="A49" s="163"/>
      <c r="B49" s="163"/>
      <c r="C49" s="163"/>
      <c r="D49" s="163"/>
      <c r="E49" s="163"/>
      <c r="F49" s="163"/>
      <c r="G49" s="163"/>
      <c r="H49" s="163"/>
      <c r="I49" s="163"/>
      <c r="J49" s="123">
        <v>22</v>
      </c>
      <c r="K49" s="124">
        <v>14.5</v>
      </c>
      <c r="L49" s="195"/>
      <c r="M49" s="181">
        <f>ROUND(Z49,B$5)</f>
        <v>7</v>
      </c>
      <c r="N49" s="199"/>
      <c r="O49" s="125"/>
      <c r="P49" s="181"/>
      <c r="Q49" s="199"/>
      <c r="R49" s="125"/>
      <c r="S49" s="229"/>
      <c r="T49" s="226"/>
      <c r="U49" s="125"/>
      <c r="V49" s="128" t="str">
        <f>$Z$47&amp;"="&amp;FIXED(Z49,$Z$46)&amp;$Z$45</f>
        <v>H=7.000m</v>
      </c>
      <c r="W49" s="129" t="str">
        <f>$AA$47&amp;"="&amp;FIXED(AA49,$AA$46)&amp;$AA$45</f>
        <v>h=0.000m</v>
      </c>
      <c r="X49" s="163"/>
      <c r="Y49" s="163"/>
      <c r="Z49" s="169">
        <v>7</v>
      </c>
      <c r="AA49" s="169">
        <v>0</v>
      </c>
      <c r="AB49" s="163"/>
    </row>
    <row r="50" spans="1:28" ht="20.100000000000001" customHeight="1" x14ac:dyDescent="0.15">
      <c r="A50" s="163"/>
      <c r="B50" s="163"/>
      <c r="C50" s="163"/>
      <c r="D50" s="163"/>
      <c r="E50" s="163"/>
      <c r="F50" s="163"/>
      <c r="G50" s="163"/>
      <c r="H50" s="163"/>
      <c r="I50" s="163"/>
      <c r="J50" s="101">
        <v>23</v>
      </c>
      <c r="K50" s="102"/>
      <c r="L50" s="196">
        <v>5.5</v>
      </c>
      <c r="M50" s="181">
        <f t="shared" ref="M50:M54" si="90">ROUND(Z50,B$5)</f>
        <v>6.93</v>
      </c>
      <c r="N50" s="138">
        <f t="shared" ref="N50:N54" si="91">ROUND((M49+M50)/2,B$5+1)</f>
        <v>6.9649999999999999</v>
      </c>
      <c r="O50" s="139">
        <f t="shared" ref="O50:O54" si="92">ROUND($L50*N50,B$5)</f>
        <v>38.31</v>
      </c>
      <c r="P50" s="181"/>
      <c r="Q50" s="138"/>
      <c r="R50" s="139"/>
      <c r="S50" s="229"/>
      <c r="T50" s="210"/>
      <c r="U50" s="220"/>
      <c r="V50" s="128" t="str">
        <f t="shared" ref="V50:V54" si="93">$Z$47&amp;"="&amp;FIXED(Z50,$Z$46)&amp;$Z$45</f>
        <v>H=6.931m</v>
      </c>
      <c r="W50" s="129" t="str">
        <f t="shared" ref="W50:W54" si="94">$AA$47&amp;"="&amp;FIXED(AA50,$AA$46)&amp;$AA$45</f>
        <v>h=0.000m</v>
      </c>
      <c r="X50" s="163"/>
      <c r="Y50" s="163"/>
      <c r="Z50" s="170">
        <v>6.931</v>
      </c>
      <c r="AA50" s="170">
        <v>0</v>
      </c>
      <c r="AB50" s="163"/>
    </row>
    <row r="51" spans="1:28" ht="20.100000000000001" customHeight="1" x14ac:dyDescent="0.15">
      <c r="A51" s="163"/>
      <c r="B51" s="163"/>
      <c r="C51" s="163"/>
      <c r="D51" s="163"/>
      <c r="E51" s="163"/>
      <c r="F51" s="163"/>
      <c r="G51" s="163"/>
      <c r="H51" s="163"/>
      <c r="I51" s="163"/>
      <c r="J51" s="101">
        <v>23</v>
      </c>
      <c r="K51" s="102">
        <v>8.8000000000000007</v>
      </c>
      <c r="L51" s="196">
        <v>8.8000000000000007</v>
      </c>
      <c r="M51" s="181">
        <f t="shared" si="90"/>
        <v>6.81</v>
      </c>
      <c r="N51" s="138">
        <f t="shared" si="91"/>
        <v>6.87</v>
      </c>
      <c r="O51" s="139">
        <f t="shared" si="92"/>
        <v>60.46</v>
      </c>
      <c r="P51" s="181"/>
      <c r="Q51" s="138"/>
      <c r="R51" s="139"/>
      <c r="S51" s="229"/>
      <c r="T51" s="210"/>
      <c r="U51" s="220"/>
      <c r="V51" s="128" t="str">
        <f t="shared" si="93"/>
        <v>H=6.814m</v>
      </c>
      <c r="W51" s="129" t="str">
        <f t="shared" si="94"/>
        <v>h=0.000m</v>
      </c>
      <c r="X51" s="163"/>
      <c r="Y51" s="163"/>
      <c r="Z51" s="170">
        <v>6.8140000000000001</v>
      </c>
      <c r="AA51" s="170">
        <v>0</v>
      </c>
      <c r="AB51" s="163"/>
    </row>
    <row r="52" spans="1:28" ht="20.100000000000001" customHeight="1" x14ac:dyDescent="0.15">
      <c r="A52" s="163"/>
      <c r="B52" s="163"/>
      <c r="C52" s="163"/>
      <c r="D52" s="163"/>
      <c r="E52" s="163"/>
      <c r="F52" s="163"/>
      <c r="G52" s="163"/>
      <c r="H52" s="163"/>
      <c r="I52" s="163"/>
      <c r="J52" s="101">
        <v>23</v>
      </c>
      <c r="K52" s="102">
        <v>10</v>
      </c>
      <c r="L52" s="196">
        <v>1.2</v>
      </c>
      <c r="M52" s="181">
        <f t="shared" si="90"/>
        <v>6.8</v>
      </c>
      <c r="N52" s="138">
        <f t="shared" si="91"/>
        <v>6.8049999999999997</v>
      </c>
      <c r="O52" s="139">
        <f t="shared" si="92"/>
        <v>8.17</v>
      </c>
      <c r="P52" s="181"/>
      <c r="Q52" s="138"/>
      <c r="R52" s="139"/>
      <c r="S52" s="229"/>
      <c r="T52" s="210"/>
      <c r="U52" s="220"/>
      <c r="V52" s="128" t="str">
        <f t="shared" si="93"/>
        <v>H=6.798m</v>
      </c>
      <c r="W52" s="129" t="str">
        <f t="shared" si="94"/>
        <v>h=0.444m</v>
      </c>
      <c r="X52" s="163"/>
      <c r="Y52" s="163"/>
      <c r="Z52" s="170">
        <v>6.798</v>
      </c>
      <c r="AA52" s="170">
        <v>0.44400000000000001</v>
      </c>
      <c r="AB52" s="163"/>
    </row>
    <row r="53" spans="1:28" ht="20.100000000000001" customHeight="1" x14ac:dyDescent="0.15">
      <c r="A53" s="163"/>
      <c r="B53" s="163"/>
      <c r="C53" s="163"/>
      <c r="D53" s="163"/>
      <c r="E53" s="163"/>
      <c r="F53" s="163"/>
      <c r="G53" s="163"/>
      <c r="H53" s="163"/>
      <c r="I53" s="163"/>
      <c r="J53" s="101">
        <v>24</v>
      </c>
      <c r="K53" s="102"/>
      <c r="L53" s="196">
        <v>10</v>
      </c>
      <c r="M53" s="181">
        <f t="shared" si="90"/>
        <v>6.66</v>
      </c>
      <c r="N53" s="138">
        <f t="shared" si="91"/>
        <v>6.73</v>
      </c>
      <c r="O53" s="139">
        <f t="shared" si="92"/>
        <v>67.3</v>
      </c>
      <c r="P53" s="181"/>
      <c r="Q53" s="138"/>
      <c r="R53" s="139"/>
      <c r="S53" s="229"/>
      <c r="T53" s="210"/>
      <c r="U53" s="220"/>
      <c r="V53" s="128" t="str">
        <f t="shared" si="93"/>
        <v>H=6.658m</v>
      </c>
      <c r="W53" s="129" t="str">
        <f t="shared" si="94"/>
        <v>h=1.414m</v>
      </c>
      <c r="X53" s="163"/>
      <c r="Y53" s="163"/>
      <c r="Z53" s="170">
        <v>6.6580000000000004</v>
      </c>
      <c r="AA53" s="170">
        <v>1.4139999999999999</v>
      </c>
      <c r="AB53" s="163"/>
    </row>
    <row r="54" spans="1:28" ht="20.100000000000001" customHeight="1" x14ac:dyDescent="0.15">
      <c r="A54" s="163"/>
      <c r="B54" s="163"/>
      <c r="C54" s="163"/>
      <c r="D54" s="163"/>
      <c r="E54" s="163"/>
      <c r="F54" s="163"/>
      <c r="G54" s="163"/>
      <c r="H54" s="163"/>
      <c r="I54" s="163"/>
      <c r="J54" s="101">
        <v>24</v>
      </c>
      <c r="K54" s="102">
        <v>1.5</v>
      </c>
      <c r="L54" s="196">
        <v>1.5</v>
      </c>
      <c r="M54" s="181">
        <f t="shared" si="90"/>
        <v>6.64</v>
      </c>
      <c r="N54" s="138">
        <f t="shared" si="91"/>
        <v>6.65</v>
      </c>
      <c r="O54" s="139">
        <f t="shared" si="92"/>
        <v>9.98</v>
      </c>
      <c r="P54" s="181"/>
      <c r="Q54" s="138"/>
      <c r="R54" s="139"/>
      <c r="S54" s="229"/>
      <c r="T54" s="210"/>
      <c r="U54" s="220"/>
      <c r="V54" s="128" t="str">
        <f t="shared" si="93"/>
        <v>H=6.637m</v>
      </c>
      <c r="W54" s="129" t="str">
        <f t="shared" si="94"/>
        <v>h=1.560m</v>
      </c>
      <c r="X54" s="163"/>
      <c r="Y54" s="163"/>
      <c r="Z54" s="170">
        <v>6.6369999999999996</v>
      </c>
      <c r="AA54" s="170">
        <v>1.56</v>
      </c>
      <c r="AB54" s="163"/>
    </row>
    <row r="55" spans="1:28" ht="20.100000000000001" customHeight="1" x14ac:dyDescent="0.15">
      <c r="A55" s="163"/>
      <c r="B55" s="163"/>
      <c r="C55" s="163"/>
      <c r="D55" s="163"/>
      <c r="E55" s="163"/>
      <c r="F55" s="163"/>
      <c r="G55" s="163"/>
      <c r="H55" s="163"/>
      <c r="I55" s="163"/>
      <c r="J55" s="101" t="s">
        <v>1</v>
      </c>
      <c r="K55" s="102"/>
      <c r="L55" s="196">
        <f>SUM(L49:L54)</f>
        <v>27</v>
      </c>
      <c r="M55" s="104"/>
      <c r="N55" s="108"/>
      <c r="O55" s="139">
        <f>SUM(O49:O54)</f>
        <v>184.22</v>
      </c>
      <c r="P55" s="104"/>
      <c r="Q55" s="108"/>
      <c r="R55" s="139"/>
      <c r="S55" s="104"/>
      <c r="T55" s="108"/>
      <c r="U55" s="139"/>
      <c r="V55" s="113"/>
      <c r="W55" s="112"/>
      <c r="X55" s="163"/>
      <c r="Y55" s="163"/>
      <c r="Z55" s="170"/>
      <c r="AA55" s="170"/>
      <c r="AB55" s="163"/>
    </row>
    <row r="56" spans="1:28" ht="20.100000000000001" customHeight="1" x14ac:dyDescent="0.15">
      <c r="A56" s="163"/>
      <c r="B56" s="163"/>
      <c r="C56" s="163"/>
      <c r="D56" s="163"/>
      <c r="E56" s="163"/>
      <c r="F56" s="163"/>
      <c r="G56" s="163"/>
      <c r="H56" s="163"/>
      <c r="I56" s="163"/>
      <c r="J56" s="101"/>
      <c r="K56" s="102"/>
      <c r="L56" s="196"/>
      <c r="M56" s="230"/>
      <c r="N56" s="108"/>
      <c r="O56" s="109"/>
      <c r="P56" s="221"/>
      <c r="Q56" s="183"/>
      <c r="R56" s="222"/>
      <c r="S56" s="229"/>
      <c r="T56" s="210"/>
      <c r="U56" s="220"/>
      <c r="V56" s="128"/>
      <c r="W56" s="129"/>
      <c r="X56" s="163"/>
      <c r="Y56" s="163"/>
      <c r="Z56" s="170"/>
      <c r="AA56" s="170"/>
      <c r="AB56" s="163"/>
    </row>
    <row r="57" spans="1:28" ht="20.100000000000001" customHeight="1" x14ac:dyDescent="0.15">
      <c r="A57" s="163"/>
      <c r="B57" s="163"/>
      <c r="C57" s="163"/>
      <c r="D57" s="163"/>
      <c r="E57" s="163"/>
      <c r="F57" s="163"/>
      <c r="G57" s="163"/>
      <c r="H57" s="163"/>
      <c r="I57" s="163"/>
      <c r="J57" s="123">
        <v>24</v>
      </c>
      <c r="K57" s="124">
        <v>19.983000000000001</v>
      </c>
      <c r="L57" s="195"/>
      <c r="M57" s="181">
        <f>ROUND(Z57,B$5)</f>
        <v>6.45</v>
      </c>
      <c r="N57" s="199"/>
      <c r="O57" s="125"/>
      <c r="P57" s="181"/>
      <c r="Q57" s="199"/>
      <c r="R57" s="125"/>
      <c r="S57" s="229"/>
      <c r="T57" s="226"/>
      <c r="U57" s="125"/>
      <c r="V57" s="128" t="str">
        <f>$Z$47&amp;"="&amp;FIXED(Z57,$Z$46)&amp;$Z$45</f>
        <v>H=6.454m</v>
      </c>
      <c r="W57" s="129" t="str">
        <f>$AA$47&amp;"="&amp;FIXED(AA57,$AA$46)&amp;$AA$45</f>
        <v>h=1.416m</v>
      </c>
      <c r="X57" s="163"/>
      <c r="Y57" s="163"/>
      <c r="Z57" s="169">
        <v>6.4539999999999997</v>
      </c>
      <c r="AA57" s="169">
        <v>1.4159999999999999</v>
      </c>
      <c r="AB57" s="163"/>
    </row>
    <row r="58" spans="1:28" ht="20.100000000000001" customHeight="1" x14ac:dyDescent="0.15">
      <c r="A58" s="163"/>
      <c r="B58" s="163"/>
      <c r="C58" s="163"/>
      <c r="D58" s="163"/>
      <c r="E58" s="163"/>
      <c r="F58" s="163"/>
      <c r="G58" s="163"/>
      <c r="H58" s="163"/>
      <c r="I58" s="163"/>
      <c r="J58" s="101">
        <v>25</v>
      </c>
      <c r="K58" s="102">
        <v>6</v>
      </c>
      <c r="L58" s="196">
        <v>6.1</v>
      </c>
      <c r="M58" s="181">
        <f>ROUND(Z58,B$5)</f>
        <v>6.45</v>
      </c>
      <c r="N58" s="138">
        <f t="shared" ref="N58" si="95">ROUND((M57+M58)/2,B$5+1)</f>
        <v>6.45</v>
      </c>
      <c r="O58" s="139">
        <f t="shared" ref="O58" si="96">ROUND($L58*N58,B$5)</f>
        <v>39.35</v>
      </c>
      <c r="P58" s="181"/>
      <c r="Q58" s="138"/>
      <c r="R58" s="139"/>
      <c r="S58" s="229"/>
      <c r="T58" s="210"/>
      <c r="U58" s="220"/>
      <c r="V58" s="128" t="str">
        <f t="shared" ref="V58" si="97">$Z$47&amp;"="&amp;FIXED(Z58,$Z$46)&amp;$Z$45</f>
        <v>H=6.446m</v>
      </c>
      <c r="W58" s="129" t="str">
        <f t="shared" ref="W58" si="98">$AA$47&amp;"="&amp;FIXED(AA58,$AA$46)&amp;$AA$45</f>
        <v>h=0.000m</v>
      </c>
      <c r="X58" s="163"/>
      <c r="Y58" s="163"/>
      <c r="Z58" s="170">
        <v>6.4459999999999997</v>
      </c>
      <c r="AA58" s="170">
        <v>0</v>
      </c>
      <c r="AB58" s="163"/>
    </row>
    <row r="59" spans="1:28" ht="20.100000000000001" customHeight="1" x14ac:dyDescent="0.15">
      <c r="A59" s="163"/>
      <c r="B59" s="163"/>
      <c r="C59" s="163"/>
      <c r="D59" s="163"/>
      <c r="E59" s="163"/>
      <c r="F59" s="163"/>
      <c r="G59" s="163"/>
      <c r="H59" s="163"/>
      <c r="I59" s="163"/>
      <c r="J59" s="101" t="s">
        <v>1</v>
      </c>
      <c r="K59" s="102"/>
      <c r="L59" s="196">
        <f>SUM(L57:L58)</f>
        <v>6.1</v>
      </c>
      <c r="M59" s="104"/>
      <c r="N59" s="108"/>
      <c r="O59" s="139">
        <f>SUM(O57:O58)</f>
        <v>39.35</v>
      </c>
      <c r="P59" s="104"/>
      <c r="Q59" s="108"/>
      <c r="R59" s="139"/>
      <c r="S59" s="104"/>
      <c r="T59" s="108"/>
      <c r="U59" s="139"/>
      <c r="V59" s="113"/>
      <c r="W59" s="112"/>
      <c r="X59" s="163"/>
      <c r="Y59" s="163"/>
      <c r="Z59" s="170"/>
      <c r="AA59" s="171"/>
      <c r="AB59" s="163"/>
    </row>
    <row r="60" spans="1:28" ht="20.100000000000001" customHeight="1" x14ac:dyDescent="0.15">
      <c r="A60" s="163"/>
      <c r="B60" s="163"/>
      <c r="C60" s="163"/>
      <c r="D60" s="163"/>
      <c r="E60" s="163"/>
      <c r="F60" s="163"/>
      <c r="G60" s="163"/>
      <c r="H60" s="163"/>
      <c r="I60" s="163"/>
      <c r="J60" s="101"/>
      <c r="K60" s="102"/>
      <c r="L60" s="196"/>
      <c r="M60" s="230"/>
      <c r="N60" s="108"/>
      <c r="O60" s="109"/>
      <c r="P60" s="221"/>
      <c r="Q60" s="183"/>
      <c r="R60" s="222"/>
      <c r="S60" s="229"/>
      <c r="T60" s="210"/>
      <c r="U60" s="220"/>
      <c r="V60" s="128"/>
      <c r="W60" s="129"/>
      <c r="X60" s="163"/>
      <c r="Y60" s="163"/>
      <c r="Z60" s="170"/>
      <c r="AA60" s="170"/>
      <c r="AB60" s="163"/>
    </row>
    <row r="61" spans="1:28" ht="20.100000000000001" customHeight="1" x14ac:dyDescent="0.15">
      <c r="A61" s="163"/>
      <c r="B61" s="163"/>
      <c r="C61" s="163"/>
      <c r="D61" s="163"/>
      <c r="E61" s="163"/>
      <c r="F61" s="163"/>
      <c r="G61" s="163"/>
      <c r="H61" s="163"/>
      <c r="I61" s="163"/>
      <c r="J61" s="101" t="s">
        <v>2</v>
      </c>
      <c r="K61" s="102"/>
      <c r="L61" s="196">
        <f>L59+L55</f>
        <v>33.1</v>
      </c>
      <c r="M61" s="104"/>
      <c r="N61" s="108"/>
      <c r="O61" s="139">
        <f>O59+O55</f>
        <v>223.57</v>
      </c>
      <c r="P61" s="182"/>
      <c r="Q61" s="183"/>
      <c r="R61" s="139"/>
      <c r="S61" s="229"/>
      <c r="T61" s="210"/>
      <c r="U61" s="220"/>
      <c r="V61" s="128"/>
      <c r="W61" s="129"/>
      <c r="X61" s="163"/>
      <c r="Y61" s="163"/>
      <c r="Z61" s="170"/>
      <c r="AA61" s="170"/>
      <c r="AB61" s="163"/>
    </row>
    <row r="62" spans="1:28" ht="20.100000000000001" customHeight="1" x14ac:dyDescent="0.15">
      <c r="A62" s="163"/>
      <c r="B62" s="163"/>
      <c r="C62" s="163"/>
      <c r="D62" s="163"/>
      <c r="E62" s="163"/>
      <c r="F62" s="163"/>
      <c r="G62" s="163"/>
      <c r="H62" s="163"/>
      <c r="I62" s="163"/>
      <c r="J62" s="101"/>
      <c r="K62" s="102"/>
      <c r="L62" s="103"/>
      <c r="M62" s="204" t="s">
        <v>44</v>
      </c>
      <c r="N62" s="108">
        <f>O61</f>
        <v>223.57</v>
      </c>
      <c r="O62" s="203">
        <f>L61</f>
        <v>33.1</v>
      </c>
      <c r="P62" s="204"/>
      <c r="Q62" s="108"/>
      <c r="R62" s="203"/>
      <c r="S62" s="229"/>
      <c r="T62" s="210"/>
      <c r="U62" s="220"/>
      <c r="V62" s="128"/>
      <c r="W62" s="129"/>
      <c r="X62" s="163"/>
      <c r="Y62" s="163"/>
      <c r="Z62" s="170"/>
      <c r="AA62" s="170"/>
      <c r="AB62" s="163"/>
    </row>
    <row r="63" spans="1:28" ht="20.100000000000001" customHeight="1" x14ac:dyDescent="0.15">
      <c r="A63" s="163"/>
      <c r="B63" s="163"/>
      <c r="C63" s="163"/>
      <c r="D63" s="163"/>
      <c r="E63" s="163"/>
      <c r="F63" s="163"/>
      <c r="G63" s="163"/>
      <c r="H63" s="163"/>
      <c r="I63" s="163"/>
      <c r="J63" s="101"/>
      <c r="K63" s="102"/>
      <c r="L63" s="103"/>
      <c r="M63" s="204" t="s">
        <v>40</v>
      </c>
      <c r="N63" s="108">
        <f>N62/O62</f>
        <v>6.7543806646525679</v>
      </c>
      <c r="O63" s="139" t="s">
        <v>20</v>
      </c>
      <c r="P63" s="204"/>
      <c r="Q63" s="108"/>
      <c r="R63" s="139"/>
      <c r="S63" s="229"/>
      <c r="T63" s="210"/>
      <c r="U63" s="220"/>
      <c r="V63" s="128"/>
      <c r="W63" s="129"/>
      <c r="X63" s="163"/>
      <c r="Y63" s="163"/>
      <c r="Z63" s="170"/>
      <c r="AA63" s="170"/>
      <c r="AB63" s="163"/>
    </row>
    <row r="64" spans="1:28" ht="20.100000000000001" customHeight="1" x14ac:dyDescent="0.15">
      <c r="A64" s="163"/>
      <c r="B64" s="163"/>
      <c r="C64" s="163"/>
      <c r="D64" s="163"/>
      <c r="E64" s="163"/>
      <c r="F64" s="163"/>
      <c r="G64" s="163"/>
      <c r="H64" s="163"/>
      <c r="I64" s="163"/>
      <c r="J64" s="101"/>
      <c r="K64" s="102"/>
      <c r="L64" s="103"/>
      <c r="M64" s="104"/>
      <c r="N64" s="108"/>
      <c r="O64" s="109"/>
      <c r="P64" s="105"/>
      <c r="Q64" s="106"/>
      <c r="R64" s="107"/>
      <c r="S64" s="105"/>
      <c r="T64" s="106"/>
      <c r="U64" s="107"/>
      <c r="V64" s="113"/>
      <c r="W64" s="112"/>
      <c r="X64" s="163"/>
      <c r="Y64" s="163"/>
      <c r="Z64" s="171"/>
      <c r="AA64" s="171"/>
      <c r="AB64" s="163"/>
    </row>
    <row r="65" spans="1:28" ht="20.100000000000001" customHeight="1" x14ac:dyDescent="0.15">
      <c r="A65" s="163"/>
      <c r="B65" s="163"/>
      <c r="C65" s="163"/>
      <c r="D65" s="163"/>
      <c r="E65" s="163"/>
      <c r="F65" s="163"/>
      <c r="G65" s="163"/>
      <c r="H65" s="163"/>
      <c r="I65" s="163"/>
      <c r="J65" s="101"/>
      <c r="K65" s="102"/>
      <c r="L65" s="103"/>
      <c r="M65" s="104"/>
      <c r="N65" s="108"/>
      <c r="O65" s="109"/>
      <c r="P65" s="105"/>
      <c r="Q65" s="106"/>
      <c r="R65" s="107"/>
      <c r="S65" s="105"/>
      <c r="T65" s="106"/>
      <c r="U65" s="107"/>
      <c r="V65" s="113"/>
      <c r="W65" s="112"/>
      <c r="X65" s="163"/>
      <c r="Y65" s="163"/>
      <c r="Z65" s="171"/>
      <c r="AA65" s="171"/>
      <c r="AB65" s="163"/>
    </row>
    <row r="66" spans="1:28" ht="20.100000000000001" customHeight="1" x14ac:dyDescent="0.15">
      <c r="A66" s="163"/>
      <c r="B66" s="163"/>
      <c r="C66" s="163"/>
      <c r="D66" s="163"/>
      <c r="E66" s="163"/>
      <c r="F66" s="163"/>
      <c r="G66" s="163"/>
      <c r="H66" s="163"/>
      <c r="I66" s="163"/>
      <c r="J66" s="101"/>
      <c r="K66" s="102"/>
      <c r="L66" s="103"/>
      <c r="M66" s="104"/>
      <c r="N66" s="108"/>
      <c r="O66" s="109"/>
      <c r="P66" s="105"/>
      <c r="Q66" s="106"/>
      <c r="R66" s="107"/>
      <c r="S66" s="105"/>
      <c r="T66" s="106"/>
      <c r="U66" s="107"/>
      <c r="V66" s="113"/>
      <c r="W66" s="112"/>
      <c r="X66" s="163"/>
      <c r="Y66" s="163"/>
      <c r="Z66" s="171"/>
      <c r="AA66" s="171"/>
      <c r="AB66" s="163"/>
    </row>
    <row r="67" spans="1:28" ht="20.100000000000001" customHeight="1" x14ac:dyDescent="0.15">
      <c r="A67" s="163"/>
      <c r="B67" s="163"/>
      <c r="C67" s="163"/>
      <c r="D67" s="163"/>
      <c r="E67" s="163"/>
      <c r="F67" s="163"/>
      <c r="G67" s="163"/>
      <c r="H67" s="163"/>
      <c r="I67" s="163"/>
      <c r="J67" s="101"/>
      <c r="K67" s="102"/>
      <c r="L67" s="103"/>
      <c r="M67" s="104"/>
      <c r="N67" s="108"/>
      <c r="O67" s="109"/>
      <c r="P67" s="105"/>
      <c r="Q67" s="106"/>
      <c r="R67" s="107"/>
      <c r="S67" s="105"/>
      <c r="T67" s="106"/>
      <c r="U67" s="107"/>
      <c r="V67" s="113"/>
      <c r="W67" s="112"/>
      <c r="X67" s="163"/>
      <c r="Y67" s="163"/>
      <c r="Z67" s="171"/>
      <c r="AA67" s="171"/>
      <c r="AB67" s="163"/>
    </row>
    <row r="68" spans="1:28" ht="20.100000000000001" customHeight="1" x14ac:dyDescent="0.15">
      <c r="A68" s="163"/>
      <c r="B68" s="163"/>
      <c r="C68" s="163"/>
      <c r="D68" s="163"/>
      <c r="E68" s="163"/>
      <c r="F68" s="163"/>
      <c r="G68" s="163"/>
      <c r="H68" s="163"/>
      <c r="I68" s="163"/>
      <c r="J68" s="101"/>
      <c r="K68" s="102"/>
      <c r="L68" s="103"/>
      <c r="M68" s="104"/>
      <c r="N68" s="108"/>
      <c r="O68" s="109"/>
      <c r="P68" s="105"/>
      <c r="Q68" s="106"/>
      <c r="R68" s="107"/>
      <c r="S68" s="105"/>
      <c r="T68" s="106"/>
      <c r="U68" s="107"/>
      <c r="V68" s="113"/>
      <c r="W68" s="112"/>
      <c r="X68" s="163"/>
      <c r="Y68" s="163"/>
      <c r="Z68" s="171"/>
      <c r="AA68" s="171"/>
      <c r="AB68" s="163"/>
    </row>
    <row r="69" spans="1:28" ht="20.100000000000001" customHeight="1" x14ac:dyDescent="0.15">
      <c r="A69" s="163"/>
      <c r="B69" s="163"/>
      <c r="C69" s="163"/>
      <c r="D69" s="163"/>
      <c r="E69" s="163"/>
      <c r="F69" s="163"/>
      <c r="G69" s="163"/>
      <c r="H69" s="163"/>
      <c r="I69" s="163"/>
      <c r="J69" s="101"/>
      <c r="K69" s="102"/>
      <c r="L69" s="103"/>
      <c r="M69" s="104"/>
      <c r="N69" s="108"/>
      <c r="O69" s="109"/>
      <c r="P69" s="105"/>
      <c r="Q69" s="106"/>
      <c r="R69" s="107"/>
      <c r="S69" s="105"/>
      <c r="T69" s="106"/>
      <c r="U69" s="107"/>
      <c r="V69" s="113"/>
      <c r="W69" s="112"/>
      <c r="X69" s="163"/>
      <c r="Y69" s="163"/>
      <c r="Z69" s="171"/>
      <c r="AA69" s="171"/>
      <c r="AB69" s="163"/>
    </row>
    <row r="70" spans="1:28" ht="20.100000000000001" customHeight="1" x14ac:dyDescent="0.15">
      <c r="A70" s="163"/>
      <c r="B70" s="163"/>
      <c r="C70" s="163"/>
      <c r="D70" s="163"/>
      <c r="E70" s="163"/>
      <c r="F70" s="163"/>
      <c r="G70" s="163"/>
      <c r="H70" s="163"/>
      <c r="I70" s="163"/>
      <c r="J70" s="101"/>
      <c r="K70" s="102"/>
      <c r="L70" s="103"/>
      <c r="M70" s="104"/>
      <c r="N70" s="108"/>
      <c r="O70" s="109"/>
      <c r="P70" s="105"/>
      <c r="Q70" s="106"/>
      <c r="R70" s="107"/>
      <c r="S70" s="105"/>
      <c r="T70" s="106"/>
      <c r="U70" s="107"/>
      <c r="V70" s="113"/>
      <c r="W70" s="112"/>
      <c r="X70" s="163"/>
      <c r="Y70" s="163"/>
      <c r="Z70" s="171"/>
      <c r="AA70" s="171"/>
      <c r="AB70" s="163"/>
    </row>
    <row r="71" spans="1:28" ht="20.100000000000001" customHeight="1" x14ac:dyDescent="0.15">
      <c r="A71" s="163"/>
      <c r="B71" s="163"/>
      <c r="C71" s="163"/>
      <c r="D71" s="163"/>
      <c r="E71" s="163"/>
      <c r="F71" s="163"/>
      <c r="G71" s="163"/>
      <c r="H71" s="163"/>
      <c r="I71" s="163"/>
      <c r="J71" s="101"/>
      <c r="K71" s="102"/>
      <c r="L71" s="103"/>
      <c r="M71" s="104"/>
      <c r="N71" s="108"/>
      <c r="O71" s="109"/>
      <c r="P71" s="105"/>
      <c r="Q71" s="106"/>
      <c r="R71" s="107"/>
      <c r="S71" s="105"/>
      <c r="T71" s="106"/>
      <c r="U71" s="107"/>
      <c r="V71" s="113"/>
      <c r="W71" s="112"/>
      <c r="X71" s="163"/>
      <c r="Y71" s="163"/>
      <c r="Z71" s="171"/>
      <c r="AA71" s="171"/>
      <c r="AB71" s="163"/>
    </row>
    <row r="72" spans="1:28" ht="20.100000000000001" customHeight="1" x14ac:dyDescent="0.15">
      <c r="A72" s="163"/>
      <c r="B72" s="163"/>
      <c r="C72" s="163"/>
      <c r="D72" s="163"/>
      <c r="E72" s="163"/>
      <c r="F72" s="163"/>
      <c r="G72" s="163"/>
      <c r="H72" s="163"/>
      <c r="I72" s="163"/>
      <c r="J72" s="101"/>
      <c r="K72" s="102"/>
      <c r="L72" s="103"/>
      <c r="M72" s="104"/>
      <c r="N72" s="108"/>
      <c r="O72" s="109"/>
      <c r="P72" s="105"/>
      <c r="Q72" s="106"/>
      <c r="R72" s="107"/>
      <c r="S72" s="105"/>
      <c r="T72" s="106"/>
      <c r="U72" s="107"/>
      <c r="V72" s="113"/>
      <c r="W72" s="112"/>
      <c r="X72" s="163"/>
      <c r="Y72" s="163"/>
      <c r="Z72" s="171"/>
      <c r="AA72" s="171"/>
      <c r="AB72" s="163"/>
    </row>
    <row r="73" spans="1:28" ht="20.100000000000001" customHeight="1" x14ac:dyDescent="0.15">
      <c r="A73" s="163"/>
      <c r="B73" s="163"/>
      <c r="C73" s="163"/>
      <c r="D73" s="163"/>
      <c r="E73" s="163"/>
      <c r="F73" s="163"/>
      <c r="G73" s="163"/>
      <c r="H73" s="163"/>
      <c r="I73" s="163"/>
      <c r="J73" s="101"/>
      <c r="K73" s="102"/>
      <c r="L73" s="103"/>
      <c r="M73" s="104"/>
      <c r="N73" s="108"/>
      <c r="O73" s="109"/>
      <c r="P73" s="105"/>
      <c r="Q73" s="106"/>
      <c r="R73" s="107"/>
      <c r="S73" s="105"/>
      <c r="T73" s="106"/>
      <c r="U73" s="107"/>
      <c r="V73" s="113"/>
      <c r="W73" s="112"/>
      <c r="X73" s="163"/>
      <c r="Y73" s="163"/>
      <c r="Z73" s="171"/>
      <c r="AA73" s="171"/>
      <c r="AB73" s="163"/>
    </row>
    <row r="74" spans="1:28" ht="20.100000000000001" customHeight="1" x14ac:dyDescent="0.15">
      <c r="A74" s="163"/>
      <c r="B74" s="163"/>
      <c r="C74" s="163"/>
      <c r="D74" s="163"/>
      <c r="E74" s="163"/>
      <c r="F74" s="163"/>
      <c r="G74" s="163"/>
      <c r="H74" s="163"/>
      <c r="I74" s="163"/>
      <c r="J74" s="101"/>
      <c r="K74" s="102"/>
      <c r="L74" s="103"/>
      <c r="M74" s="104"/>
      <c r="N74" s="108"/>
      <c r="O74" s="109"/>
      <c r="P74" s="105"/>
      <c r="Q74" s="106"/>
      <c r="R74" s="107"/>
      <c r="S74" s="105"/>
      <c r="T74" s="106"/>
      <c r="U74" s="107"/>
      <c r="V74" s="113"/>
      <c r="W74" s="112"/>
      <c r="X74" s="163"/>
      <c r="Y74" s="163"/>
      <c r="Z74" s="171"/>
      <c r="AA74" s="171"/>
      <c r="AB74" s="163"/>
    </row>
    <row r="75" spans="1:28" ht="20.100000000000001" customHeight="1" x14ac:dyDescent="0.15">
      <c r="A75" s="163"/>
      <c r="B75" s="163"/>
      <c r="C75" s="163"/>
      <c r="D75" s="163"/>
      <c r="E75" s="163"/>
      <c r="F75" s="163"/>
      <c r="G75" s="163"/>
      <c r="H75" s="163"/>
      <c r="I75" s="163"/>
      <c r="J75" s="101"/>
      <c r="K75" s="102"/>
      <c r="L75" s="103"/>
      <c r="M75" s="104"/>
      <c r="N75" s="108"/>
      <c r="O75" s="109"/>
      <c r="P75" s="105"/>
      <c r="Q75" s="106"/>
      <c r="R75" s="107"/>
      <c r="S75" s="105"/>
      <c r="T75" s="106"/>
      <c r="U75" s="107"/>
      <c r="V75" s="113"/>
      <c r="W75" s="112"/>
      <c r="X75" s="163"/>
      <c r="Y75" s="163"/>
      <c r="Z75" s="171"/>
      <c r="AA75" s="171"/>
      <c r="AB75" s="163"/>
    </row>
    <row r="76" spans="1:28" ht="20.100000000000001" customHeight="1" x14ac:dyDescent="0.15">
      <c r="A76" s="163"/>
      <c r="B76" s="163"/>
      <c r="C76" s="163"/>
      <c r="D76" s="163"/>
      <c r="E76" s="163"/>
      <c r="F76" s="163"/>
      <c r="G76" s="163"/>
      <c r="H76" s="163"/>
      <c r="I76" s="163"/>
      <c r="J76" s="101"/>
      <c r="K76" s="102"/>
      <c r="L76" s="103"/>
      <c r="M76" s="104"/>
      <c r="N76" s="108"/>
      <c r="O76" s="109"/>
      <c r="P76" s="105"/>
      <c r="Q76" s="106"/>
      <c r="R76" s="107"/>
      <c r="S76" s="105"/>
      <c r="T76" s="106"/>
      <c r="U76" s="107"/>
      <c r="V76" s="113"/>
      <c r="W76" s="112"/>
      <c r="X76" s="163"/>
      <c r="Y76" s="163"/>
      <c r="Z76" s="171"/>
      <c r="AA76" s="171"/>
      <c r="AB76" s="163"/>
    </row>
    <row r="77" spans="1:28" ht="20.100000000000001" customHeight="1" x14ac:dyDescent="0.15">
      <c r="A77" s="163"/>
      <c r="B77" s="163"/>
      <c r="C77" s="163"/>
      <c r="D77" s="163"/>
      <c r="E77" s="163"/>
      <c r="F77" s="163"/>
      <c r="G77" s="163"/>
      <c r="H77" s="163"/>
      <c r="I77" s="163"/>
      <c r="J77" s="101"/>
      <c r="K77" s="102"/>
      <c r="L77" s="103"/>
      <c r="M77" s="104"/>
      <c r="N77" s="108"/>
      <c r="O77" s="109"/>
      <c r="P77" s="105"/>
      <c r="Q77" s="106"/>
      <c r="R77" s="107"/>
      <c r="S77" s="105"/>
      <c r="T77" s="106"/>
      <c r="U77" s="107"/>
      <c r="V77" s="113"/>
      <c r="W77" s="112"/>
      <c r="X77" s="163"/>
      <c r="Y77" s="163"/>
      <c r="Z77" s="171"/>
      <c r="AA77" s="171"/>
      <c r="AB77" s="163"/>
    </row>
    <row r="78" spans="1:28" ht="20.100000000000001" customHeight="1" x14ac:dyDescent="0.15">
      <c r="A78" s="163"/>
      <c r="B78" s="163"/>
      <c r="C78" s="163"/>
      <c r="D78" s="163"/>
      <c r="E78" s="163"/>
      <c r="F78" s="163"/>
      <c r="G78" s="163"/>
      <c r="H78" s="163"/>
      <c r="I78" s="163"/>
      <c r="J78" s="101"/>
      <c r="K78" s="102"/>
      <c r="L78" s="103"/>
      <c r="M78" s="104"/>
      <c r="N78" s="108"/>
      <c r="O78" s="109"/>
      <c r="P78" s="105"/>
      <c r="Q78" s="106"/>
      <c r="R78" s="107"/>
      <c r="S78" s="105"/>
      <c r="T78" s="106"/>
      <c r="U78" s="107"/>
      <c r="V78" s="113"/>
      <c r="W78" s="112"/>
      <c r="X78" s="163"/>
      <c r="Y78" s="163"/>
      <c r="Z78" s="171"/>
      <c r="AA78" s="171"/>
      <c r="AB78" s="163"/>
    </row>
    <row r="79" spans="1:28" ht="20.100000000000001" customHeight="1" x14ac:dyDescent="0.15">
      <c r="A79" s="163"/>
      <c r="B79" s="163"/>
      <c r="C79" s="163"/>
      <c r="D79" s="163"/>
      <c r="E79" s="163"/>
      <c r="F79" s="163"/>
      <c r="G79" s="163"/>
      <c r="H79" s="163"/>
      <c r="I79" s="163"/>
      <c r="J79" s="101"/>
      <c r="K79" s="102"/>
      <c r="L79" s="103"/>
      <c r="M79" s="104"/>
      <c r="N79" s="108"/>
      <c r="O79" s="109"/>
      <c r="P79" s="105"/>
      <c r="Q79" s="106"/>
      <c r="R79" s="107"/>
      <c r="S79" s="105"/>
      <c r="T79" s="106"/>
      <c r="U79" s="107"/>
      <c r="V79" s="113"/>
      <c r="W79" s="112"/>
      <c r="X79" s="163"/>
      <c r="Y79" s="163"/>
      <c r="Z79" s="171"/>
      <c r="AA79" s="171"/>
      <c r="AB79" s="163"/>
    </row>
    <row r="80" spans="1:28" ht="20.100000000000001" customHeight="1" x14ac:dyDescent="0.15">
      <c r="A80" s="163"/>
      <c r="B80" s="163"/>
      <c r="C80" s="163"/>
      <c r="D80" s="163"/>
      <c r="E80" s="163"/>
      <c r="F80" s="163"/>
      <c r="G80" s="163"/>
      <c r="H80" s="163"/>
      <c r="I80" s="163"/>
      <c r="J80" s="101"/>
      <c r="K80" s="102"/>
      <c r="L80" s="103"/>
      <c r="M80" s="104"/>
      <c r="N80" s="108"/>
      <c r="O80" s="109"/>
      <c r="P80" s="105"/>
      <c r="Q80" s="106"/>
      <c r="R80" s="107"/>
      <c r="S80" s="105"/>
      <c r="T80" s="106"/>
      <c r="U80" s="107"/>
      <c r="V80" s="113"/>
      <c r="W80" s="112"/>
      <c r="X80" s="163"/>
      <c r="Y80" s="163"/>
      <c r="Z80" s="171"/>
      <c r="AA80" s="171"/>
      <c r="AB80" s="163"/>
    </row>
    <row r="81" spans="1:28" ht="20.100000000000001" customHeight="1" x14ac:dyDescent="0.15">
      <c r="A81" s="163"/>
      <c r="B81" s="163"/>
      <c r="C81" s="163"/>
      <c r="D81" s="163"/>
      <c r="E81" s="163"/>
      <c r="F81" s="163"/>
      <c r="G81" s="163"/>
      <c r="H81" s="163"/>
      <c r="I81" s="163"/>
      <c r="J81" s="101"/>
      <c r="K81" s="102"/>
      <c r="L81" s="103"/>
      <c r="M81" s="104"/>
      <c r="N81" s="108"/>
      <c r="O81" s="109"/>
      <c r="P81" s="105"/>
      <c r="Q81" s="106"/>
      <c r="R81" s="107"/>
      <c r="S81" s="105"/>
      <c r="T81" s="106"/>
      <c r="U81" s="107"/>
      <c r="V81" s="113"/>
      <c r="W81" s="112"/>
      <c r="X81" s="163"/>
      <c r="Y81" s="163"/>
      <c r="Z81" s="171"/>
      <c r="AA81" s="171"/>
      <c r="AB81" s="163"/>
    </row>
    <row r="82" spans="1:28" ht="20.100000000000001" customHeight="1" x14ac:dyDescent="0.15">
      <c r="A82" s="163"/>
      <c r="B82" s="163"/>
      <c r="C82" s="163"/>
      <c r="D82" s="163"/>
      <c r="E82" s="163"/>
      <c r="F82" s="163"/>
      <c r="G82" s="163"/>
      <c r="H82" s="163"/>
      <c r="I82" s="163"/>
      <c r="J82" s="101"/>
      <c r="K82" s="102"/>
      <c r="L82" s="103"/>
      <c r="M82" s="104"/>
      <c r="N82" s="108"/>
      <c r="O82" s="109"/>
      <c r="P82" s="105"/>
      <c r="Q82" s="106"/>
      <c r="R82" s="107"/>
      <c r="S82" s="105"/>
      <c r="T82" s="106"/>
      <c r="U82" s="107"/>
      <c r="V82" s="113"/>
      <c r="W82" s="112"/>
      <c r="X82" s="163"/>
      <c r="Y82" s="163"/>
      <c r="Z82" s="171"/>
      <c r="AA82" s="171"/>
      <c r="AB82" s="163"/>
    </row>
    <row r="83" spans="1:28" ht="20.100000000000001" customHeight="1" x14ac:dyDescent="0.15">
      <c r="A83" s="163"/>
      <c r="B83" s="163"/>
      <c r="C83" s="163"/>
      <c r="D83" s="163"/>
      <c r="E83" s="163"/>
      <c r="F83" s="163"/>
      <c r="G83" s="163"/>
      <c r="H83" s="163"/>
      <c r="I83" s="163"/>
      <c r="J83" s="101"/>
      <c r="K83" s="102"/>
      <c r="L83" s="103"/>
      <c r="M83" s="104"/>
      <c r="N83" s="108"/>
      <c r="O83" s="109"/>
      <c r="P83" s="105"/>
      <c r="Q83" s="106"/>
      <c r="R83" s="107"/>
      <c r="S83" s="105"/>
      <c r="T83" s="106"/>
      <c r="U83" s="107"/>
      <c r="V83" s="113"/>
      <c r="W83" s="112"/>
      <c r="X83" s="163"/>
      <c r="Y83" s="163"/>
      <c r="Z83" s="171"/>
      <c r="AA83" s="171"/>
      <c r="AB83" s="163"/>
    </row>
    <row r="84" spans="1:28" ht="20.100000000000001" customHeight="1" x14ac:dyDescent="0.15">
      <c r="A84" s="163"/>
      <c r="B84" s="163"/>
      <c r="C84" s="163"/>
      <c r="D84" s="163"/>
      <c r="E84" s="163"/>
      <c r="F84" s="163"/>
      <c r="G84" s="163"/>
      <c r="H84" s="163"/>
      <c r="I84" s="163"/>
      <c r="J84" s="101"/>
      <c r="K84" s="102"/>
      <c r="L84" s="103"/>
      <c r="M84" s="104"/>
      <c r="N84" s="108"/>
      <c r="O84" s="109"/>
      <c r="P84" s="105"/>
      <c r="Q84" s="106"/>
      <c r="R84" s="107"/>
      <c r="S84" s="105"/>
      <c r="T84" s="106"/>
      <c r="U84" s="107"/>
      <c r="V84" s="113"/>
      <c r="W84" s="112"/>
      <c r="X84" s="163"/>
      <c r="Y84" s="163"/>
      <c r="Z84" s="171"/>
      <c r="AA84" s="171"/>
      <c r="AB84" s="163"/>
    </row>
    <row r="85" spans="1:28" ht="20.100000000000001" customHeight="1" x14ac:dyDescent="0.15">
      <c r="A85" s="163"/>
      <c r="B85" s="163"/>
      <c r="C85" s="163"/>
      <c r="D85" s="163"/>
      <c r="E85" s="163"/>
      <c r="F85" s="163"/>
      <c r="G85" s="163"/>
      <c r="H85" s="163"/>
      <c r="I85" s="163"/>
      <c r="J85" s="101"/>
      <c r="K85" s="102"/>
      <c r="L85" s="103"/>
      <c r="M85" s="104"/>
      <c r="N85" s="108"/>
      <c r="O85" s="109"/>
      <c r="P85" s="105"/>
      <c r="Q85" s="106"/>
      <c r="R85" s="107"/>
      <c r="S85" s="105"/>
      <c r="T85" s="106"/>
      <c r="U85" s="107"/>
      <c r="V85" s="113"/>
      <c r="W85" s="112"/>
      <c r="X85" s="163"/>
      <c r="Y85" s="163"/>
      <c r="Z85" s="171"/>
      <c r="AA85" s="171"/>
      <c r="AB85" s="163"/>
    </row>
    <row r="86" spans="1:28" ht="20.100000000000001" customHeight="1" x14ac:dyDescent="0.15">
      <c r="A86" s="163"/>
      <c r="B86" s="163"/>
      <c r="C86" s="163"/>
      <c r="D86" s="163"/>
      <c r="E86" s="163"/>
      <c r="F86" s="163"/>
      <c r="G86" s="163"/>
      <c r="H86" s="163"/>
      <c r="I86" s="163"/>
      <c r="J86" s="101"/>
      <c r="K86" s="102"/>
      <c r="L86" s="103"/>
      <c r="M86" s="104"/>
      <c r="N86" s="108"/>
      <c r="O86" s="109"/>
      <c r="P86" s="105"/>
      <c r="Q86" s="106"/>
      <c r="R86" s="107"/>
      <c r="S86" s="105"/>
      <c r="T86" s="106"/>
      <c r="U86" s="107"/>
      <c r="V86" s="113"/>
      <c r="W86" s="112"/>
      <c r="X86" s="163"/>
      <c r="Y86" s="163"/>
      <c r="Z86" s="171"/>
      <c r="AA86" s="171"/>
      <c r="AB86" s="163"/>
    </row>
    <row r="87" spans="1:28" ht="20.100000000000001" customHeight="1" x14ac:dyDescent="0.15">
      <c r="A87" s="163"/>
      <c r="B87" s="163"/>
      <c r="C87" s="163"/>
      <c r="D87" s="163"/>
      <c r="E87" s="163"/>
      <c r="F87" s="163"/>
      <c r="G87" s="163"/>
      <c r="H87" s="163"/>
      <c r="I87" s="163"/>
      <c r="J87" s="130"/>
      <c r="K87" s="131"/>
      <c r="L87" s="126"/>
      <c r="M87" s="133"/>
      <c r="N87" s="134"/>
      <c r="O87" s="135"/>
      <c r="P87" s="116"/>
      <c r="Q87" s="117"/>
      <c r="R87" s="118"/>
      <c r="S87" s="116"/>
      <c r="T87" s="117"/>
      <c r="U87" s="118"/>
      <c r="V87" s="136"/>
      <c r="W87" s="137"/>
      <c r="X87" s="163"/>
      <c r="Y87" s="163"/>
      <c r="Z87" s="172"/>
      <c r="AA87" s="172"/>
      <c r="AB87" s="163"/>
    </row>
    <row r="88" spans="1:28" ht="20.100000000000001" customHeight="1" x14ac:dyDescent="0.1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</sheetData>
  <mergeCells count="23">
    <mergeCell ref="S45:T45"/>
    <mergeCell ref="V45:V47"/>
    <mergeCell ref="W45:W47"/>
    <mergeCell ref="N46:O46"/>
    <mergeCell ref="Q46:R46"/>
    <mergeCell ref="T46:U46"/>
    <mergeCell ref="V3:V5"/>
    <mergeCell ref="W3:W5"/>
    <mergeCell ref="N4:O4"/>
    <mergeCell ref="Q4:R4"/>
    <mergeCell ref="T4:U4"/>
    <mergeCell ref="B45:H45"/>
    <mergeCell ref="J45:K47"/>
    <mergeCell ref="L45:L47"/>
    <mergeCell ref="M45:N45"/>
    <mergeCell ref="P45:Q45"/>
    <mergeCell ref="N2:T2"/>
    <mergeCell ref="B3:H3"/>
    <mergeCell ref="J3:K5"/>
    <mergeCell ref="L3:L5"/>
    <mergeCell ref="M3:N3"/>
    <mergeCell ref="P3:Q3"/>
    <mergeCell ref="S3:T3"/>
  </mergeCells>
  <phoneticPr fontId="2"/>
  <dataValidations disablePrompts="1" count="2">
    <dataValidation type="list" allowBlank="1" sqref="Z4:AA4 Z46:AA46" xr:uid="{FEAC7C76-BE86-4263-85B5-CA348F7E4275}">
      <formula1>"0,1,2,3,4"</formula1>
    </dataValidation>
    <dataValidation type="list" allowBlank="1" showInputMessage="1" showErrorMessage="1" sqref="B5:H5 B47:H47" xr:uid="{5B06C8FE-55ED-4E1C-B985-A2E7A577E400}">
      <formula1>"0,1,2,3,"</formula1>
    </dataValidation>
  </dataValidations>
  <pageMargins left="0.78740157480314965" right="0.59055118110236227" top="0.59055118110236227" bottom="0.47244094488188981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C415-54B9-402B-974B-A64BC8CBAD20}">
  <dimension ref="A1:AB88"/>
  <sheetViews>
    <sheetView tabSelected="1" topLeftCell="A73" zoomScale="145" zoomScaleNormal="145" workbookViewId="0">
      <selection activeCell="M82" sqref="M82"/>
    </sheetView>
  </sheetViews>
  <sheetFormatPr defaultRowHeight="20.100000000000001" customHeight="1" x14ac:dyDescent="0.15"/>
  <cols>
    <col min="1" max="1" width="2.625" style="97" customWidth="1"/>
    <col min="2" max="2" width="7.625" style="97" customWidth="1"/>
    <col min="3" max="4" width="7.625" style="97" hidden="1" customWidth="1"/>
    <col min="5" max="5" width="7.625" style="97" customWidth="1"/>
    <col min="6" max="7" width="7.625" style="97" hidden="1" customWidth="1"/>
    <col min="8" max="8" width="7.625" style="97" customWidth="1"/>
    <col min="9" max="9" width="4.125" style="97" customWidth="1"/>
    <col min="10" max="12" width="6.625" style="97" customWidth="1"/>
    <col min="13" max="21" width="6.125" style="97" customWidth="1"/>
    <col min="22" max="23" width="7.125" style="97" customWidth="1"/>
    <col min="24" max="24" width="4.375" style="97" customWidth="1"/>
    <col min="25" max="25" width="4.25" style="97" bestFit="1" customWidth="1"/>
    <col min="26" max="16384" width="9" style="97"/>
  </cols>
  <sheetData>
    <row r="1" spans="1:28" ht="20.100000000000001" customHeight="1" x14ac:dyDescent="0.15">
      <c r="A1" s="163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</row>
    <row r="2" spans="1:28" ht="20.100000000000001" customHeight="1" x14ac:dyDescent="0.15">
      <c r="A2" s="163"/>
      <c r="B2" s="163"/>
      <c r="C2" s="163"/>
      <c r="D2" s="163"/>
      <c r="E2" s="163"/>
      <c r="F2" s="163"/>
      <c r="G2" s="163"/>
      <c r="H2" s="163"/>
      <c r="I2" s="163"/>
      <c r="J2" s="88" t="s">
        <v>31</v>
      </c>
      <c r="K2" s="173"/>
      <c r="L2" s="173"/>
      <c r="M2" s="173"/>
      <c r="N2" s="281" t="s">
        <v>46</v>
      </c>
      <c r="O2" s="281"/>
      <c r="P2" s="281"/>
      <c r="Q2" s="281"/>
      <c r="R2" s="281"/>
      <c r="S2" s="281"/>
      <c r="T2" s="281"/>
      <c r="U2" s="173"/>
      <c r="V2" s="173"/>
      <c r="W2" s="174"/>
      <c r="X2" s="163"/>
      <c r="Y2" s="163"/>
      <c r="Z2" s="115" t="s">
        <v>27</v>
      </c>
      <c r="AA2" s="115" t="s">
        <v>28</v>
      </c>
      <c r="AB2" s="163"/>
    </row>
    <row r="3" spans="1:28" ht="20.100000000000001" customHeight="1" x14ac:dyDescent="0.15">
      <c r="A3" s="163"/>
      <c r="B3" s="263" t="s">
        <v>32</v>
      </c>
      <c r="C3" s="264"/>
      <c r="D3" s="264"/>
      <c r="E3" s="265"/>
      <c r="F3" s="265"/>
      <c r="G3" s="265"/>
      <c r="H3" s="266"/>
      <c r="I3" s="163"/>
      <c r="J3" s="267" t="s">
        <v>21</v>
      </c>
      <c r="K3" s="268"/>
      <c r="L3" s="273" t="s">
        <v>23</v>
      </c>
      <c r="M3" s="276" t="s">
        <v>53</v>
      </c>
      <c r="N3" s="280"/>
      <c r="O3" s="114" t="s">
        <v>8</v>
      </c>
      <c r="P3" s="276" t="s">
        <v>7</v>
      </c>
      <c r="Q3" s="280"/>
      <c r="R3" s="114" t="s">
        <v>22</v>
      </c>
      <c r="S3" s="276"/>
      <c r="T3" s="277"/>
      <c r="U3" s="114"/>
      <c r="V3" s="282" t="s">
        <v>27</v>
      </c>
      <c r="W3" s="285" t="s">
        <v>28</v>
      </c>
      <c r="X3" s="163"/>
      <c r="Y3" s="164" t="s">
        <v>0</v>
      </c>
      <c r="Z3" s="165" t="s">
        <v>20</v>
      </c>
      <c r="AA3" s="165" t="s">
        <v>20</v>
      </c>
      <c r="AB3" s="163"/>
    </row>
    <row r="4" spans="1:28" ht="20.100000000000001" customHeight="1" x14ac:dyDescent="0.15">
      <c r="A4" s="163"/>
      <c r="B4" s="175" t="str">
        <f>M3</f>
        <v>構造物とりこわし工</v>
      </c>
      <c r="C4" s="187"/>
      <c r="D4" s="187"/>
      <c r="E4" s="176" t="str">
        <f>P3</f>
        <v>コンクリート</v>
      </c>
      <c r="F4" s="188"/>
      <c r="G4" s="188"/>
      <c r="H4" s="177">
        <f>S3</f>
        <v>0</v>
      </c>
      <c r="I4" s="163"/>
      <c r="J4" s="269"/>
      <c r="K4" s="270"/>
      <c r="L4" s="274"/>
      <c r="M4" s="110" t="s">
        <v>24</v>
      </c>
      <c r="N4" s="278" t="s">
        <v>56</v>
      </c>
      <c r="O4" s="279"/>
      <c r="P4" s="110" t="s">
        <v>24</v>
      </c>
      <c r="Q4" s="278" t="s">
        <v>56</v>
      </c>
      <c r="R4" s="279"/>
      <c r="S4" s="110"/>
      <c r="T4" s="278"/>
      <c r="U4" s="279"/>
      <c r="V4" s="283"/>
      <c r="W4" s="286"/>
      <c r="X4" s="163"/>
      <c r="Y4" s="164" t="s">
        <v>29</v>
      </c>
      <c r="Z4" s="166">
        <v>3</v>
      </c>
      <c r="AA4" s="166">
        <v>3</v>
      </c>
      <c r="AB4" s="163"/>
    </row>
    <row r="5" spans="1:28" ht="20.100000000000001" customHeight="1" x14ac:dyDescent="0.15">
      <c r="A5" s="163"/>
      <c r="B5" s="216">
        <v>2</v>
      </c>
      <c r="C5" s="217"/>
      <c r="D5" s="217"/>
      <c r="E5" s="217">
        <v>2</v>
      </c>
      <c r="F5" s="217"/>
      <c r="G5" s="217"/>
      <c r="H5" s="218">
        <v>2</v>
      </c>
      <c r="I5" s="163"/>
      <c r="J5" s="271"/>
      <c r="K5" s="272"/>
      <c r="L5" s="275"/>
      <c r="M5" s="98" t="s">
        <v>14</v>
      </c>
      <c r="N5" s="99" t="s">
        <v>16</v>
      </c>
      <c r="O5" s="100" t="s">
        <v>17</v>
      </c>
      <c r="P5" s="98" t="s">
        <v>14</v>
      </c>
      <c r="Q5" s="99" t="s">
        <v>16</v>
      </c>
      <c r="R5" s="100" t="s">
        <v>17</v>
      </c>
      <c r="S5" s="98"/>
      <c r="T5" s="99"/>
      <c r="U5" s="100"/>
      <c r="V5" s="284"/>
      <c r="W5" s="287"/>
      <c r="X5" s="163"/>
      <c r="Y5" s="164" t="s">
        <v>30</v>
      </c>
      <c r="Z5" s="167" t="s">
        <v>25</v>
      </c>
      <c r="AA5" s="167" t="s">
        <v>43</v>
      </c>
      <c r="AB5" s="163"/>
    </row>
    <row r="6" spans="1:28" ht="0.95" customHeight="1" x14ac:dyDescent="0.15">
      <c r="A6" s="163"/>
      <c r="B6" s="184"/>
      <c r="C6" s="185"/>
      <c r="D6" s="185"/>
      <c r="E6" s="185"/>
      <c r="F6" s="185"/>
      <c r="G6" s="185"/>
      <c r="H6" s="186"/>
      <c r="I6" s="163"/>
      <c r="J6" s="209"/>
      <c r="K6" s="119"/>
      <c r="L6" s="208"/>
      <c r="M6" s="121"/>
      <c r="N6" s="120"/>
      <c r="O6" s="122"/>
      <c r="P6" s="121"/>
      <c r="Q6" s="120"/>
      <c r="R6" s="122"/>
      <c r="S6" s="121"/>
      <c r="T6" s="120"/>
      <c r="U6" s="122"/>
      <c r="V6" s="219"/>
      <c r="W6" s="213"/>
      <c r="X6" s="163"/>
      <c r="Y6" s="163"/>
      <c r="Z6" s="168"/>
      <c r="AA6" s="168"/>
      <c r="AB6" s="163"/>
    </row>
    <row r="7" spans="1:28" ht="20.100000000000001" customHeight="1" x14ac:dyDescent="0.15">
      <c r="A7" s="163"/>
      <c r="B7" s="163"/>
      <c r="C7" s="163"/>
      <c r="D7" s="163"/>
      <c r="E7" s="163"/>
      <c r="F7" s="163"/>
      <c r="G7" s="163"/>
      <c r="H7" s="163"/>
      <c r="I7" s="163"/>
      <c r="J7" s="123" t="s">
        <v>57</v>
      </c>
      <c r="K7" s="124"/>
      <c r="L7" s="195"/>
      <c r="M7" s="181"/>
      <c r="N7" s="199"/>
      <c r="O7" s="125"/>
      <c r="P7" s="181"/>
      <c r="Q7" s="199"/>
      <c r="R7" s="125"/>
      <c r="S7" s="181"/>
      <c r="T7" s="199"/>
      <c r="U7" s="125"/>
      <c r="V7" s="128"/>
      <c r="W7" s="129"/>
      <c r="X7" s="163"/>
      <c r="Y7" s="163"/>
      <c r="Z7" s="169"/>
      <c r="AA7" s="169"/>
      <c r="AB7" s="163"/>
    </row>
    <row r="8" spans="1:28" ht="20.100000000000001" customHeight="1" x14ac:dyDescent="0.15">
      <c r="A8" s="163"/>
      <c r="B8" s="163"/>
      <c r="C8" s="163"/>
      <c r="D8" s="163"/>
      <c r="E8" s="163"/>
      <c r="F8" s="163"/>
      <c r="G8" s="163"/>
      <c r="H8" s="163"/>
      <c r="I8" s="163"/>
      <c r="J8" s="123">
        <v>0</v>
      </c>
      <c r="K8" s="124">
        <v>0</v>
      </c>
      <c r="L8" s="195"/>
      <c r="M8" s="181">
        <f>ROUND(0.1*Z8+0.1*AA8+0.01,B$5)</f>
        <v>0.06</v>
      </c>
      <c r="N8" s="199"/>
      <c r="O8" s="125"/>
      <c r="P8" s="181">
        <f>ROUND(0.1*Z8+0.1*AA8+0.01,E$5)</f>
        <v>0.06</v>
      </c>
      <c r="Q8" s="199"/>
      <c r="R8" s="125"/>
      <c r="S8" s="181"/>
      <c r="T8" s="138"/>
      <c r="U8" s="139"/>
      <c r="V8" s="113" t="str">
        <f t="shared" ref="V8:V26" si="0">$Z$5&amp;"="&amp;FIXED(Z8,$Z$4)&amp;$Z$3</f>
        <v>H=0.234m</v>
      </c>
      <c r="W8" s="112" t="str">
        <f t="shared" ref="W8:W26" si="1">$AA$5&amp;"="&amp;FIXED(AA8,$AA$4)&amp;$AA$3</f>
        <v>W=0.250m</v>
      </c>
      <c r="X8" s="163"/>
      <c r="Y8" s="163"/>
      <c r="Z8" s="169">
        <v>0.23400000000000001</v>
      </c>
      <c r="AA8" s="170">
        <v>0.25</v>
      </c>
      <c r="AB8" s="163"/>
    </row>
    <row r="9" spans="1:28" ht="20.100000000000001" customHeight="1" x14ac:dyDescent="0.15">
      <c r="A9" s="163"/>
      <c r="B9" s="163"/>
      <c r="C9" s="163"/>
      <c r="D9" s="163"/>
      <c r="E9" s="163"/>
      <c r="F9" s="163"/>
      <c r="G9" s="163"/>
      <c r="H9" s="163"/>
      <c r="I9" s="163"/>
      <c r="J9" s="101"/>
      <c r="K9" s="102"/>
      <c r="L9" s="196">
        <v>5</v>
      </c>
      <c r="M9" s="181">
        <f>ROUND(0.1*Z9+0.1*AA9+0.01,B$5)</f>
        <v>0.06</v>
      </c>
      <c r="N9" s="138">
        <f t="shared" ref="N9:N25" si="2">ROUND((M8+M9)/2,B$5+1)</f>
        <v>0.06</v>
      </c>
      <c r="O9" s="139">
        <f t="shared" ref="O9:O26" si="3">ROUND($L9*N9,B$5)</f>
        <v>0.3</v>
      </c>
      <c r="P9" s="181">
        <f t="shared" ref="P9:P26" si="4">ROUND(0.1*Z9+0.1*AA9+0.01,E$5)</f>
        <v>0.06</v>
      </c>
      <c r="Q9" s="138">
        <f t="shared" ref="Q9:Q25" si="5">ROUND((P8+P9)/2,E$5+1)</f>
        <v>0.06</v>
      </c>
      <c r="R9" s="139">
        <f t="shared" ref="R9:R26" si="6">ROUND($L9*Q9,E$5)</f>
        <v>0.3</v>
      </c>
      <c r="S9" s="181"/>
      <c r="T9" s="138"/>
      <c r="U9" s="139"/>
      <c r="V9" s="113" t="str">
        <f t="shared" si="0"/>
        <v>H=0.209m</v>
      </c>
      <c r="W9" s="112" t="str">
        <f t="shared" si="1"/>
        <v>W=0.260m</v>
      </c>
      <c r="X9" s="163"/>
      <c r="Y9" s="163"/>
      <c r="Z9" s="170">
        <v>0.20899999999999999</v>
      </c>
      <c r="AA9" s="170">
        <v>0.26</v>
      </c>
      <c r="AB9" s="163"/>
    </row>
    <row r="10" spans="1:28" ht="20.100000000000001" customHeight="1" x14ac:dyDescent="0.15">
      <c r="A10" s="163"/>
      <c r="B10" s="163"/>
      <c r="C10" s="163"/>
      <c r="D10" s="163"/>
      <c r="E10" s="163"/>
      <c r="F10" s="163"/>
      <c r="G10" s="163"/>
      <c r="H10" s="163"/>
      <c r="I10" s="163"/>
      <c r="J10" s="101"/>
      <c r="K10" s="102"/>
      <c r="L10" s="196">
        <v>5</v>
      </c>
      <c r="M10" s="181">
        <f t="shared" ref="M10:M25" si="7">ROUND(0.1*Z10+0.1*AA10+0.01,B$5)</f>
        <v>0.06</v>
      </c>
      <c r="N10" s="138">
        <f t="shared" si="2"/>
        <v>0.06</v>
      </c>
      <c r="O10" s="139">
        <f t="shared" si="3"/>
        <v>0.3</v>
      </c>
      <c r="P10" s="181">
        <f t="shared" si="4"/>
        <v>0.06</v>
      </c>
      <c r="Q10" s="138">
        <f t="shared" si="5"/>
        <v>0.06</v>
      </c>
      <c r="R10" s="139">
        <f t="shared" si="6"/>
        <v>0.3</v>
      </c>
      <c r="S10" s="181"/>
      <c r="T10" s="138"/>
      <c r="U10" s="139"/>
      <c r="V10" s="113" t="str">
        <f t="shared" si="0"/>
        <v>H=0.194m</v>
      </c>
      <c r="W10" s="112" t="str">
        <f t="shared" si="1"/>
        <v>W=0.260m</v>
      </c>
      <c r="X10" s="163"/>
      <c r="Y10" s="163"/>
      <c r="Z10" s="170">
        <v>0.19400000000000001</v>
      </c>
      <c r="AA10" s="170">
        <v>0.26</v>
      </c>
      <c r="AB10" s="163"/>
    </row>
    <row r="11" spans="1:28" ht="20.100000000000001" customHeight="1" x14ac:dyDescent="0.15">
      <c r="A11" s="163"/>
      <c r="B11" s="163"/>
      <c r="C11" s="163"/>
      <c r="D11" s="163"/>
      <c r="E11" s="163"/>
      <c r="F11" s="163"/>
      <c r="G11" s="163"/>
      <c r="H11" s="163"/>
      <c r="I11" s="163"/>
      <c r="J11" s="101"/>
      <c r="K11" s="102"/>
      <c r="L11" s="196">
        <v>5</v>
      </c>
      <c r="M11" s="181">
        <f t="shared" si="7"/>
        <v>0.06</v>
      </c>
      <c r="N11" s="138">
        <f t="shared" si="2"/>
        <v>0.06</v>
      </c>
      <c r="O11" s="139">
        <f t="shared" si="3"/>
        <v>0.3</v>
      </c>
      <c r="P11" s="181">
        <f t="shared" si="4"/>
        <v>0.06</v>
      </c>
      <c r="Q11" s="138">
        <f t="shared" si="5"/>
        <v>0.06</v>
      </c>
      <c r="R11" s="139">
        <f t="shared" si="6"/>
        <v>0.3</v>
      </c>
      <c r="S11" s="181"/>
      <c r="T11" s="138"/>
      <c r="U11" s="139"/>
      <c r="V11" s="113" t="str">
        <f t="shared" si="0"/>
        <v>H=0.189m</v>
      </c>
      <c r="W11" s="112" t="str">
        <f t="shared" si="1"/>
        <v>W=0.270m</v>
      </c>
      <c r="X11" s="163"/>
      <c r="Y11" s="163"/>
      <c r="Z11" s="170">
        <v>0.189</v>
      </c>
      <c r="AA11" s="170">
        <v>0.27</v>
      </c>
      <c r="AB11" s="163"/>
    </row>
    <row r="12" spans="1:28" ht="20.100000000000001" customHeight="1" x14ac:dyDescent="0.15">
      <c r="A12" s="163"/>
      <c r="B12" s="163"/>
      <c r="C12" s="163"/>
      <c r="D12" s="163"/>
      <c r="E12" s="163"/>
      <c r="F12" s="163"/>
      <c r="G12" s="163"/>
      <c r="H12" s="163"/>
      <c r="I12" s="163"/>
      <c r="J12" s="101"/>
      <c r="K12" s="102"/>
      <c r="L12" s="196">
        <v>5</v>
      </c>
      <c r="M12" s="181">
        <f t="shared" si="7"/>
        <v>0.05</v>
      </c>
      <c r="N12" s="138">
        <f t="shared" si="2"/>
        <v>5.5E-2</v>
      </c>
      <c r="O12" s="139">
        <f t="shared" si="3"/>
        <v>0.28000000000000003</v>
      </c>
      <c r="P12" s="181">
        <f t="shared" si="4"/>
        <v>0.05</v>
      </c>
      <c r="Q12" s="138">
        <f t="shared" si="5"/>
        <v>5.5E-2</v>
      </c>
      <c r="R12" s="139">
        <f t="shared" si="6"/>
        <v>0.28000000000000003</v>
      </c>
      <c r="S12" s="181"/>
      <c r="T12" s="138"/>
      <c r="U12" s="139"/>
      <c r="V12" s="113" t="str">
        <f t="shared" si="0"/>
        <v>H=0.173m</v>
      </c>
      <c r="W12" s="112" t="str">
        <f t="shared" si="1"/>
        <v>W=0.260m</v>
      </c>
      <c r="X12" s="163"/>
      <c r="Y12" s="163"/>
      <c r="Z12" s="170">
        <v>0.17299999999999999</v>
      </c>
      <c r="AA12" s="170">
        <v>0.26</v>
      </c>
      <c r="AB12" s="163"/>
    </row>
    <row r="13" spans="1:28" ht="20.100000000000001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01"/>
      <c r="K13" s="102"/>
      <c r="L13" s="196">
        <v>5</v>
      </c>
      <c r="M13" s="181">
        <f t="shared" si="7"/>
        <v>0.06</v>
      </c>
      <c r="N13" s="138">
        <f t="shared" si="2"/>
        <v>5.5E-2</v>
      </c>
      <c r="O13" s="139">
        <f t="shared" si="3"/>
        <v>0.28000000000000003</v>
      </c>
      <c r="P13" s="181">
        <f t="shared" si="4"/>
        <v>0.06</v>
      </c>
      <c r="Q13" s="138">
        <f t="shared" si="5"/>
        <v>5.5E-2</v>
      </c>
      <c r="R13" s="139">
        <f t="shared" si="6"/>
        <v>0.28000000000000003</v>
      </c>
      <c r="S13" s="181"/>
      <c r="T13" s="138"/>
      <c r="U13" s="139"/>
      <c r="V13" s="113" t="str">
        <f t="shared" si="0"/>
        <v>H=0.176m</v>
      </c>
      <c r="W13" s="112" t="str">
        <f t="shared" si="1"/>
        <v>W=0.350m</v>
      </c>
      <c r="X13" s="163"/>
      <c r="Y13" s="163"/>
      <c r="Z13" s="170">
        <v>0.17599999999999999</v>
      </c>
      <c r="AA13" s="170">
        <v>0.35</v>
      </c>
      <c r="AB13" s="163"/>
    </row>
    <row r="14" spans="1:28" ht="20.100000000000001" customHeight="1" x14ac:dyDescent="0.15">
      <c r="A14" s="163"/>
      <c r="B14" s="163"/>
      <c r="C14" s="163"/>
      <c r="D14" s="163"/>
      <c r="E14" s="163"/>
      <c r="F14" s="163"/>
      <c r="G14" s="163"/>
      <c r="H14" s="163"/>
      <c r="I14" s="163"/>
      <c r="J14" s="101"/>
      <c r="K14" s="102"/>
      <c r="L14" s="196">
        <v>5</v>
      </c>
      <c r="M14" s="181">
        <f t="shared" si="7"/>
        <v>0.06</v>
      </c>
      <c r="N14" s="138">
        <f t="shared" si="2"/>
        <v>0.06</v>
      </c>
      <c r="O14" s="139">
        <f t="shared" si="3"/>
        <v>0.3</v>
      </c>
      <c r="P14" s="181">
        <f t="shared" si="4"/>
        <v>0.06</v>
      </c>
      <c r="Q14" s="138">
        <f t="shared" si="5"/>
        <v>0.06</v>
      </c>
      <c r="R14" s="139">
        <f t="shared" si="6"/>
        <v>0.3</v>
      </c>
      <c r="S14" s="181"/>
      <c r="T14" s="138"/>
      <c r="U14" s="139"/>
      <c r="V14" s="113" t="str">
        <f t="shared" si="0"/>
        <v>H=0.151m</v>
      </c>
      <c r="W14" s="112" t="str">
        <f t="shared" si="1"/>
        <v>W=0.340m</v>
      </c>
      <c r="X14" s="163"/>
      <c r="Y14" s="163"/>
      <c r="Z14" s="170">
        <v>0.151</v>
      </c>
      <c r="AA14" s="170">
        <v>0.34</v>
      </c>
      <c r="AB14" s="163"/>
    </row>
    <row r="15" spans="1:28" ht="20.100000000000001" customHeight="1" x14ac:dyDescent="0.15">
      <c r="A15" s="163"/>
      <c r="B15" s="163"/>
      <c r="C15" s="163"/>
      <c r="D15" s="163"/>
      <c r="E15" s="163"/>
      <c r="F15" s="163"/>
      <c r="G15" s="163"/>
      <c r="H15" s="163"/>
      <c r="I15" s="163"/>
      <c r="J15" s="101"/>
      <c r="K15" s="102"/>
      <c r="L15" s="196">
        <v>5</v>
      </c>
      <c r="M15" s="181">
        <f t="shared" si="7"/>
        <v>0.06</v>
      </c>
      <c r="N15" s="138">
        <f t="shared" si="2"/>
        <v>0.06</v>
      </c>
      <c r="O15" s="139">
        <f t="shared" si="3"/>
        <v>0.3</v>
      </c>
      <c r="P15" s="181">
        <f t="shared" si="4"/>
        <v>0.06</v>
      </c>
      <c r="Q15" s="138">
        <f t="shared" si="5"/>
        <v>0.06</v>
      </c>
      <c r="R15" s="139">
        <f t="shared" si="6"/>
        <v>0.3</v>
      </c>
      <c r="S15" s="181"/>
      <c r="T15" s="138"/>
      <c r="U15" s="139"/>
      <c r="V15" s="113" t="str">
        <f t="shared" si="0"/>
        <v>H=0.149m</v>
      </c>
      <c r="W15" s="112" t="str">
        <f t="shared" si="1"/>
        <v>W=0.375m</v>
      </c>
      <c r="X15" s="163"/>
      <c r="Y15" s="163"/>
      <c r="Z15" s="170">
        <v>0.14899999999999999</v>
      </c>
      <c r="AA15" s="170">
        <v>0.375</v>
      </c>
      <c r="AB15" s="163"/>
    </row>
    <row r="16" spans="1:28" ht="20.100000000000001" customHeight="1" x14ac:dyDescent="0.15">
      <c r="A16" s="163"/>
      <c r="B16" s="163"/>
      <c r="C16" s="163"/>
      <c r="D16" s="163"/>
      <c r="E16" s="163"/>
      <c r="F16" s="163"/>
      <c r="G16" s="163"/>
      <c r="H16" s="163"/>
      <c r="I16" s="163"/>
      <c r="J16" s="101"/>
      <c r="K16" s="102"/>
      <c r="L16" s="196">
        <v>5</v>
      </c>
      <c r="M16" s="181">
        <f t="shared" si="7"/>
        <v>0.05</v>
      </c>
      <c r="N16" s="138">
        <f t="shared" si="2"/>
        <v>5.5E-2</v>
      </c>
      <c r="O16" s="139">
        <f t="shared" si="3"/>
        <v>0.28000000000000003</v>
      </c>
      <c r="P16" s="181">
        <f t="shared" si="4"/>
        <v>0.05</v>
      </c>
      <c r="Q16" s="138">
        <f t="shared" si="5"/>
        <v>5.5E-2</v>
      </c>
      <c r="R16" s="139">
        <f t="shared" si="6"/>
        <v>0.28000000000000003</v>
      </c>
      <c r="S16" s="181"/>
      <c r="T16" s="138"/>
      <c r="U16" s="139"/>
      <c r="V16" s="113" t="str">
        <f t="shared" si="0"/>
        <v>H=0.129m</v>
      </c>
      <c r="W16" s="112" t="str">
        <f t="shared" si="1"/>
        <v>W=0.245m</v>
      </c>
      <c r="X16" s="163"/>
      <c r="Y16" s="163"/>
      <c r="Z16" s="170">
        <v>0.129</v>
      </c>
      <c r="AA16" s="170">
        <v>0.245</v>
      </c>
      <c r="AB16" s="163"/>
    </row>
    <row r="17" spans="1:28" ht="20.100000000000001" customHeight="1" x14ac:dyDescent="0.15">
      <c r="A17" s="163"/>
      <c r="B17" s="163"/>
      <c r="C17" s="163"/>
      <c r="D17" s="163"/>
      <c r="E17" s="163"/>
      <c r="F17" s="163"/>
      <c r="G17" s="163"/>
      <c r="H17" s="163"/>
      <c r="I17" s="163"/>
      <c r="J17" s="101"/>
      <c r="K17" s="102"/>
      <c r="L17" s="196">
        <v>5</v>
      </c>
      <c r="M17" s="181">
        <f t="shared" si="7"/>
        <v>0.06</v>
      </c>
      <c r="N17" s="138">
        <f t="shared" si="2"/>
        <v>5.5E-2</v>
      </c>
      <c r="O17" s="139">
        <f t="shared" si="3"/>
        <v>0.28000000000000003</v>
      </c>
      <c r="P17" s="181">
        <f t="shared" si="4"/>
        <v>0.06</v>
      </c>
      <c r="Q17" s="138">
        <f t="shared" si="5"/>
        <v>5.5E-2</v>
      </c>
      <c r="R17" s="139">
        <f t="shared" si="6"/>
        <v>0.28000000000000003</v>
      </c>
      <c r="S17" s="181"/>
      <c r="T17" s="138"/>
      <c r="U17" s="139"/>
      <c r="V17" s="113" t="str">
        <f t="shared" si="0"/>
        <v>H=0.136m</v>
      </c>
      <c r="W17" s="112" t="str">
        <f t="shared" si="1"/>
        <v>W=0.345m</v>
      </c>
      <c r="X17" s="163"/>
      <c r="Y17" s="163"/>
      <c r="Z17" s="170">
        <v>0.13600000000000001</v>
      </c>
      <c r="AA17" s="170">
        <v>0.34499999999999997</v>
      </c>
      <c r="AB17" s="163"/>
    </row>
    <row r="18" spans="1:28" ht="20.100000000000001" customHeight="1" x14ac:dyDescent="0.15">
      <c r="A18" s="163"/>
      <c r="B18" s="163"/>
      <c r="C18" s="163"/>
      <c r="D18" s="163"/>
      <c r="E18" s="163"/>
      <c r="F18" s="163"/>
      <c r="G18" s="163"/>
      <c r="H18" s="163"/>
      <c r="I18" s="163"/>
      <c r="J18" s="101"/>
      <c r="K18" s="102"/>
      <c r="L18" s="196">
        <v>5</v>
      </c>
      <c r="M18" s="181">
        <f t="shared" si="7"/>
        <v>0.04</v>
      </c>
      <c r="N18" s="138">
        <f t="shared" si="2"/>
        <v>0.05</v>
      </c>
      <c r="O18" s="139">
        <f t="shared" si="3"/>
        <v>0.25</v>
      </c>
      <c r="P18" s="181">
        <f t="shared" si="4"/>
        <v>0.04</v>
      </c>
      <c r="Q18" s="138">
        <f t="shared" si="5"/>
        <v>0.05</v>
      </c>
      <c r="R18" s="139">
        <f t="shared" si="6"/>
        <v>0.25</v>
      </c>
      <c r="S18" s="181"/>
      <c r="T18" s="138"/>
      <c r="U18" s="139"/>
      <c r="V18" s="113" t="str">
        <f t="shared" si="0"/>
        <v>H=0.115m</v>
      </c>
      <c r="W18" s="112" t="str">
        <f t="shared" si="1"/>
        <v>W=0.200m</v>
      </c>
      <c r="X18" s="163"/>
      <c r="Y18" s="163"/>
      <c r="Z18" s="170">
        <v>0.115</v>
      </c>
      <c r="AA18" s="170">
        <v>0.2</v>
      </c>
      <c r="AB18" s="163"/>
    </row>
    <row r="19" spans="1:28" ht="20.100000000000001" customHeight="1" x14ac:dyDescent="0.15">
      <c r="A19" s="163"/>
      <c r="B19" s="163"/>
      <c r="C19" s="163"/>
      <c r="D19" s="163"/>
      <c r="E19" s="163"/>
      <c r="F19" s="163"/>
      <c r="G19" s="163"/>
      <c r="H19" s="163"/>
      <c r="I19" s="163"/>
      <c r="J19" s="101"/>
      <c r="K19" s="102"/>
      <c r="L19" s="196">
        <v>5</v>
      </c>
      <c r="M19" s="181">
        <f t="shared" si="7"/>
        <v>7.0000000000000007E-2</v>
      </c>
      <c r="N19" s="138">
        <f t="shared" si="2"/>
        <v>5.5E-2</v>
      </c>
      <c r="O19" s="139">
        <f t="shared" si="3"/>
        <v>0.28000000000000003</v>
      </c>
      <c r="P19" s="181">
        <f t="shared" si="4"/>
        <v>7.0000000000000007E-2</v>
      </c>
      <c r="Q19" s="138">
        <f t="shared" si="5"/>
        <v>5.5E-2</v>
      </c>
      <c r="R19" s="139">
        <f t="shared" si="6"/>
        <v>0.28000000000000003</v>
      </c>
      <c r="S19" s="181"/>
      <c r="T19" s="138"/>
      <c r="U19" s="139"/>
      <c r="V19" s="113" t="str">
        <f t="shared" si="0"/>
        <v>H=0.096m</v>
      </c>
      <c r="W19" s="112" t="str">
        <f t="shared" si="1"/>
        <v>W=0.505m</v>
      </c>
      <c r="X19" s="163"/>
      <c r="Y19" s="163"/>
      <c r="Z19" s="170">
        <v>9.6000000000000002E-2</v>
      </c>
      <c r="AA19" s="170">
        <v>0.505</v>
      </c>
      <c r="AB19" s="163"/>
    </row>
    <row r="20" spans="1:28" ht="20.100000000000001" customHeight="1" x14ac:dyDescent="0.15">
      <c r="A20" s="163"/>
      <c r="B20" s="163"/>
      <c r="C20" s="163"/>
      <c r="D20" s="163"/>
      <c r="E20" s="163"/>
      <c r="F20" s="163"/>
      <c r="G20" s="163"/>
      <c r="H20" s="163"/>
      <c r="I20" s="163"/>
      <c r="J20" s="101"/>
      <c r="K20" s="102"/>
      <c r="L20" s="196">
        <v>5</v>
      </c>
      <c r="M20" s="181">
        <f t="shared" si="7"/>
        <v>0.06</v>
      </c>
      <c r="N20" s="138">
        <f t="shared" si="2"/>
        <v>6.5000000000000002E-2</v>
      </c>
      <c r="O20" s="139">
        <f t="shared" si="3"/>
        <v>0.33</v>
      </c>
      <c r="P20" s="181">
        <f t="shared" si="4"/>
        <v>0.06</v>
      </c>
      <c r="Q20" s="138">
        <f t="shared" si="5"/>
        <v>6.5000000000000002E-2</v>
      </c>
      <c r="R20" s="139">
        <f t="shared" si="6"/>
        <v>0.33</v>
      </c>
      <c r="S20" s="181"/>
      <c r="T20" s="138"/>
      <c r="U20" s="139"/>
      <c r="V20" s="113" t="str">
        <f t="shared" si="0"/>
        <v>H=0.107m</v>
      </c>
      <c r="W20" s="112" t="str">
        <f t="shared" si="1"/>
        <v>W=0.355m</v>
      </c>
      <c r="X20" s="163"/>
      <c r="Y20" s="163"/>
      <c r="Z20" s="170">
        <v>0.107</v>
      </c>
      <c r="AA20" s="170">
        <v>0.35499999999999998</v>
      </c>
      <c r="AB20" s="163"/>
    </row>
    <row r="21" spans="1:28" ht="20.100000000000001" customHeight="1" x14ac:dyDescent="0.15">
      <c r="A21" s="163"/>
      <c r="B21" s="163"/>
      <c r="C21" s="163"/>
      <c r="D21" s="163"/>
      <c r="E21" s="163"/>
      <c r="F21" s="163"/>
      <c r="G21" s="163"/>
      <c r="H21" s="163"/>
      <c r="I21" s="163"/>
      <c r="J21" s="101"/>
      <c r="K21" s="102"/>
      <c r="L21" s="196">
        <v>5</v>
      </c>
      <c r="M21" s="181">
        <f t="shared" si="7"/>
        <v>0.05</v>
      </c>
      <c r="N21" s="138">
        <f t="shared" si="2"/>
        <v>5.5E-2</v>
      </c>
      <c r="O21" s="139">
        <f t="shared" si="3"/>
        <v>0.28000000000000003</v>
      </c>
      <c r="P21" s="181">
        <f t="shared" si="4"/>
        <v>0.05</v>
      </c>
      <c r="Q21" s="138">
        <f t="shared" si="5"/>
        <v>5.5E-2</v>
      </c>
      <c r="R21" s="139">
        <f t="shared" si="6"/>
        <v>0.28000000000000003</v>
      </c>
      <c r="S21" s="181"/>
      <c r="T21" s="138"/>
      <c r="U21" s="139"/>
      <c r="V21" s="113" t="str">
        <f t="shared" si="0"/>
        <v>H=0.106m</v>
      </c>
      <c r="W21" s="112" t="str">
        <f t="shared" si="1"/>
        <v>W=0.300m</v>
      </c>
      <c r="X21" s="163"/>
      <c r="Y21" s="163"/>
      <c r="Z21" s="170">
        <v>0.106</v>
      </c>
      <c r="AA21" s="170">
        <v>0.3</v>
      </c>
      <c r="AB21" s="163"/>
    </row>
    <row r="22" spans="1:28" ht="20.100000000000001" customHeight="1" x14ac:dyDescent="0.15">
      <c r="A22" s="163"/>
      <c r="B22" s="163"/>
      <c r="C22" s="163"/>
      <c r="D22" s="163"/>
      <c r="E22" s="163"/>
      <c r="F22" s="163"/>
      <c r="G22" s="163"/>
      <c r="H22" s="163"/>
      <c r="I22" s="163"/>
      <c r="J22" s="101"/>
      <c r="K22" s="102"/>
      <c r="L22" s="196">
        <v>5</v>
      </c>
      <c r="M22" s="181">
        <f t="shared" si="7"/>
        <v>0.05</v>
      </c>
      <c r="N22" s="138">
        <f t="shared" si="2"/>
        <v>0.05</v>
      </c>
      <c r="O22" s="139">
        <f t="shared" si="3"/>
        <v>0.25</v>
      </c>
      <c r="P22" s="181">
        <f t="shared" si="4"/>
        <v>0.05</v>
      </c>
      <c r="Q22" s="138">
        <f t="shared" si="5"/>
        <v>0.05</v>
      </c>
      <c r="R22" s="139">
        <f t="shared" si="6"/>
        <v>0.25</v>
      </c>
      <c r="S22" s="181"/>
      <c r="T22" s="138"/>
      <c r="U22" s="139"/>
      <c r="V22" s="113" t="str">
        <f t="shared" si="0"/>
        <v>H=0.108m</v>
      </c>
      <c r="W22" s="112" t="str">
        <f t="shared" si="1"/>
        <v>W=0.275m</v>
      </c>
      <c r="X22" s="163"/>
      <c r="Y22" s="163"/>
      <c r="Z22" s="170">
        <v>0.108</v>
      </c>
      <c r="AA22" s="170">
        <v>0.27500000000000002</v>
      </c>
      <c r="AB22" s="163"/>
    </row>
    <row r="23" spans="1:28" ht="20.100000000000001" customHeight="1" x14ac:dyDescent="0.15">
      <c r="A23" s="163"/>
      <c r="B23" s="163"/>
      <c r="C23" s="163"/>
      <c r="D23" s="163"/>
      <c r="E23" s="163"/>
      <c r="F23" s="163"/>
      <c r="G23" s="163"/>
      <c r="H23" s="163"/>
      <c r="I23" s="163"/>
      <c r="J23" s="101"/>
      <c r="K23" s="102"/>
      <c r="L23" s="196">
        <v>5</v>
      </c>
      <c r="M23" s="181">
        <f t="shared" si="7"/>
        <v>0.06</v>
      </c>
      <c r="N23" s="138">
        <f t="shared" si="2"/>
        <v>5.5E-2</v>
      </c>
      <c r="O23" s="139">
        <f t="shared" si="3"/>
        <v>0.28000000000000003</v>
      </c>
      <c r="P23" s="181">
        <f t="shared" si="4"/>
        <v>0.06</v>
      </c>
      <c r="Q23" s="138">
        <f t="shared" si="5"/>
        <v>5.5E-2</v>
      </c>
      <c r="R23" s="139">
        <f t="shared" si="6"/>
        <v>0.28000000000000003</v>
      </c>
      <c r="S23" s="181"/>
      <c r="T23" s="138"/>
      <c r="U23" s="139"/>
      <c r="V23" s="113" t="str">
        <f t="shared" si="0"/>
        <v>H=0.113m</v>
      </c>
      <c r="W23" s="112" t="str">
        <f t="shared" si="1"/>
        <v>W=0.390m</v>
      </c>
      <c r="X23" s="163"/>
      <c r="Y23" s="163"/>
      <c r="Z23" s="170">
        <v>0.113</v>
      </c>
      <c r="AA23" s="170">
        <v>0.39</v>
      </c>
      <c r="AB23" s="163"/>
    </row>
    <row r="24" spans="1:28" ht="20.100000000000001" customHeight="1" x14ac:dyDescent="0.15">
      <c r="A24" s="163"/>
      <c r="B24" s="163"/>
      <c r="C24" s="163"/>
      <c r="D24" s="163"/>
      <c r="E24" s="163"/>
      <c r="F24" s="163"/>
      <c r="G24" s="163"/>
      <c r="H24" s="163"/>
      <c r="I24" s="163"/>
      <c r="J24" s="101"/>
      <c r="K24" s="102"/>
      <c r="L24" s="196">
        <v>5</v>
      </c>
      <c r="M24" s="181">
        <f t="shared" si="7"/>
        <v>0.06</v>
      </c>
      <c r="N24" s="138">
        <f t="shared" si="2"/>
        <v>0.06</v>
      </c>
      <c r="O24" s="139">
        <f t="shared" si="3"/>
        <v>0.3</v>
      </c>
      <c r="P24" s="181">
        <f t="shared" si="4"/>
        <v>0.06</v>
      </c>
      <c r="Q24" s="138">
        <f t="shared" si="5"/>
        <v>0.06</v>
      </c>
      <c r="R24" s="139">
        <f t="shared" si="6"/>
        <v>0.3</v>
      </c>
      <c r="S24" s="181"/>
      <c r="T24" s="138"/>
      <c r="U24" s="139"/>
      <c r="V24" s="113" t="str">
        <f t="shared" si="0"/>
        <v>H=0.128m</v>
      </c>
      <c r="W24" s="112" t="str">
        <f t="shared" si="1"/>
        <v>W=0.420m</v>
      </c>
      <c r="X24" s="163"/>
      <c r="Y24" s="163"/>
      <c r="Z24" s="170">
        <v>0.128</v>
      </c>
      <c r="AA24" s="170">
        <v>0.42</v>
      </c>
      <c r="AB24" s="163"/>
    </row>
    <row r="25" spans="1:28" ht="20.100000000000001" customHeight="1" x14ac:dyDescent="0.15">
      <c r="A25" s="163"/>
      <c r="B25" s="163"/>
      <c r="C25" s="163"/>
      <c r="D25" s="163"/>
      <c r="E25" s="163"/>
      <c r="F25" s="163"/>
      <c r="G25" s="163"/>
      <c r="H25" s="163"/>
      <c r="I25" s="163"/>
      <c r="J25" s="101"/>
      <c r="K25" s="102"/>
      <c r="L25" s="196">
        <v>5</v>
      </c>
      <c r="M25" s="181">
        <f t="shared" si="7"/>
        <v>0.06</v>
      </c>
      <c r="N25" s="138">
        <f t="shared" si="2"/>
        <v>0.06</v>
      </c>
      <c r="O25" s="139">
        <f t="shared" si="3"/>
        <v>0.3</v>
      </c>
      <c r="P25" s="181">
        <f t="shared" si="4"/>
        <v>0.06</v>
      </c>
      <c r="Q25" s="138">
        <f t="shared" si="5"/>
        <v>0.06</v>
      </c>
      <c r="R25" s="139">
        <f t="shared" si="6"/>
        <v>0.3</v>
      </c>
      <c r="S25" s="181"/>
      <c r="T25" s="138"/>
      <c r="U25" s="139"/>
      <c r="V25" s="113" t="str">
        <f t="shared" si="0"/>
        <v>H=0.116m</v>
      </c>
      <c r="W25" s="112" t="str">
        <f t="shared" si="1"/>
        <v>W=0.410m</v>
      </c>
      <c r="X25" s="163"/>
      <c r="Y25" s="163"/>
      <c r="Z25" s="170">
        <v>0.11600000000000001</v>
      </c>
      <c r="AA25" s="170">
        <v>0.41</v>
      </c>
      <c r="AB25" s="163"/>
    </row>
    <row r="26" spans="1:28" ht="20.100000000000001" customHeight="1" x14ac:dyDescent="0.15">
      <c r="A26" s="163"/>
      <c r="B26" s="163"/>
      <c r="C26" s="163"/>
      <c r="D26" s="163"/>
      <c r="E26" s="163"/>
      <c r="F26" s="163"/>
      <c r="G26" s="163"/>
      <c r="H26" s="163"/>
      <c r="I26" s="163"/>
      <c r="J26" s="101">
        <v>0</v>
      </c>
      <c r="K26" s="102">
        <v>90</v>
      </c>
      <c r="L26" s="196">
        <v>5</v>
      </c>
      <c r="M26" s="181">
        <f>ROUND(0.1*Z26+0.1*AA26+0.01,B$5)</f>
        <v>0.05</v>
      </c>
      <c r="N26" s="138">
        <f>ROUND((M25+M26)/2,B$5+1)</f>
        <v>5.5E-2</v>
      </c>
      <c r="O26" s="139">
        <f t="shared" si="3"/>
        <v>0.28000000000000003</v>
      </c>
      <c r="P26" s="181">
        <f t="shared" si="4"/>
        <v>0.05</v>
      </c>
      <c r="Q26" s="138">
        <f>ROUND((P25+P26)/2,E$5+1)</f>
        <v>5.5E-2</v>
      </c>
      <c r="R26" s="139">
        <f t="shared" si="6"/>
        <v>0.28000000000000003</v>
      </c>
      <c r="S26" s="181"/>
      <c r="T26" s="138"/>
      <c r="U26" s="139"/>
      <c r="V26" s="113" t="str">
        <f t="shared" si="0"/>
        <v>H=0.121m</v>
      </c>
      <c r="W26" s="112" t="str">
        <f t="shared" si="1"/>
        <v>W=0.285m</v>
      </c>
      <c r="X26" s="163"/>
      <c r="Y26" s="163"/>
      <c r="Z26" s="170">
        <v>0.121</v>
      </c>
      <c r="AA26" s="170">
        <v>0.28499999999999998</v>
      </c>
      <c r="AB26" s="163"/>
    </row>
    <row r="27" spans="1:28" ht="20.100000000000001" customHeight="1" x14ac:dyDescent="0.15">
      <c r="A27" s="163"/>
      <c r="B27" s="163"/>
      <c r="C27" s="163"/>
      <c r="D27" s="163"/>
      <c r="E27" s="163"/>
      <c r="F27" s="163"/>
      <c r="G27" s="163"/>
      <c r="H27" s="163"/>
      <c r="I27" s="163"/>
      <c r="J27" s="101" t="s">
        <v>1</v>
      </c>
      <c r="K27" s="102"/>
      <c r="L27" s="196">
        <f>SUM(L7:L26)</f>
        <v>90</v>
      </c>
      <c r="M27" s="104"/>
      <c r="N27" s="108"/>
      <c r="O27" s="139">
        <f>SUM(O7:O26)</f>
        <v>5.1700000000000008</v>
      </c>
      <c r="P27" s="104"/>
      <c r="Q27" s="108"/>
      <c r="R27" s="139">
        <f>SUM(R7:R26)</f>
        <v>5.1700000000000008</v>
      </c>
      <c r="S27" s="104"/>
      <c r="T27" s="108"/>
      <c r="U27" s="139"/>
      <c r="V27" s="113"/>
      <c r="W27" s="112"/>
      <c r="X27" s="163"/>
      <c r="Y27" s="163"/>
      <c r="Z27" s="170"/>
      <c r="AA27" s="170"/>
      <c r="AB27" s="163"/>
    </row>
    <row r="28" spans="1:28" ht="20.100000000000001" customHeight="1" x14ac:dyDescent="0.15">
      <c r="A28" s="163"/>
      <c r="B28" s="163"/>
      <c r="C28" s="163"/>
      <c r="D28" s="163"/>
      <c r="E28" s="163"/>
      <c r="F28" s="163"/>
      <c r="G28" s="163"/>
      <c r="H28" s="163"/>
      <c r="I28" s="163"/>
      <c r="J28" s="101"/>
      <c r="K28" s="102"/>
      <c r="L28" s="103"/>
      <c r="M28" s="182"/>
      <c r="N28" s="183"/>
      <c r="O28" s="222"/>
      <c r="P28" s="105"/>
      <c r="Q28" s="106"/>
      <c r="R28" s="107"/>
      <c r="S28" s="105"/>
      <c r="T28" s="106"/>
      <c r="U28" s="107"/>
      <c r="V28" s="113"/>
      <c r="W28" s="112"/>
      <c r="X28" s="163"/>
      <c r="Y28" s="163"/>
      <c r="Z28" s="170"/>
      <c r="AA28" s="171"/>
      <c r="AB28" s="163"/>
    </row>
    <row r="29" spans="1:28" ht="20.100000000000001" customHeight="1" x14ac:dyDescent="0.15">
      <c r="A29" s="163"/>
      <c r="B29" s="163"/>
      <c r="C29" s="163"/>
      <c r="D29" s="163"/>
      <c r="E29" s="163"/>
      <c r="F29" s="163"/>
      <c r="G29" s="163"/>
      <c r="H29" s="163"/>
      <c r="I29" s="163"/>
      <c r="J29" s="123"/>
      <c r="K29" s="124"/>
      <c r="L29" s="195"/>
      <c r="M29" s="181"/>
      <c r="N29" s="199"/>
      <c r="O29" s="125"/>
      <c r="P29" s="181"/>
      <c r="Q29" s="199"/>
      <c r="R29" s="125"/>
      <c r="S29" s="181"/>
      <c r="T29" s="199"/>
      <c r="U29" s="125"/>
      <c r="V29" s="128"/>
      <c r="W29" s="129"/>
      <c r="X29" s="163"/>
      <c r="Y29" s="163"/>
      <c r="Z29" s="169">
        <v>6.4539999999999997</v>
      </c>
      <c r="AA29" s="169">
        <v>1.4159999999999999</v>
      </c>
      <c r="AB29" s="163"/>
    </row>
    <row r="30" spans="1:28" ht="20.100000000000001" customHeight="1" x14ac:dyDescent="0.15">
      <c r="A30" s="163"/>
      <c r="B30" s="163"/>
      <c r="C30" s="163"/>
      <c r="D30" s="163"/>
      <c r="E30" s="163"/>
      <c r="F30" s="163"/>
      <c r="G30" s="163"/>
      <c r="H30" s="163"/>
      <c r="I30" s="163"/>
      <c r="J30" s="101"/>
      <c r="K30" s="102"/>
      <c r="L30" s="196"/>
      <c r="M30" s="181"/>
      <c r="N30" s="138"/>
      <c r="O30" s="139"/>
      <c r="P30" s="181"/>
      <c r="Q30" s="138"/>
      <c r="R30" s="139"/>
      <c r="S30" s="181"/>
      <c r="T30" s="138"/>
      <c r="U30" s="139"/>
      <c r="V30" s="113"/>
      <c r="W30" s="112"/>
      <c r="X30" s="163"/>
      <c r="Y30" s="163"/>
      <c r="Z30" s="170">
        <v>6.4459999999999997</v>
      </c>
      <c r="AA30" s="170">
        <v>0</v>
      </c>
      <c r="AB30" s="163"/>
    </row>
    <row r="31" spans="1:28" ht="20.100000000000001" customHeight="1" x14ac:dyDescent="0.15">
      <c r="A31" s="163"/>
      <c r="B31" s="163"/>
      <c r="C31" s="163"/>
      <c r="D31" s="163"/>
      <c r="E31" s="163"/>
      <c r="F31" s="163"/>
      <c r="G31" s="163"/>
      <c r="H31" s="163"/>
      <c r="I31" s="163"/>
      <c r="J31" s="101"/>
      <c r="K31" s="102"/>
      <c r="L31" s="196"/>
      <c r="M31" s="104"/>
      <c r="N31" s="108"/>
      <c r="O31" s="139"/>
      <c r="P31" s="104"/>
      <c r="Q31" s="108"/>
      <c r="R31" s="139"/>
      <c r="S31" s="104"/>
      <c r="T31" s="108"/>
      <c r="U31" s="139"/>
      <c r="V31" s="113"/>
      <c r="W31" s="112"/>
      <c r="X31" s="163"/>
      <c r="Y31" s="163"/>
      <c r="Z31" s="170"/>
      <c r="AA31" s="171"/>
      <c r="AB31" s="163"/>
    </row>
    <row r="32" spans="1:28" ht="20.100000000000001" customHeight="1" x14ac:dyDescent="0.15">
      <c r="A32" s="163"/>
      <c r="B32" s="163"/>
      <c r="C32" s="163"/>
      <c r="D32" s="163"/>
      <c r="E32" s="163"/>
      <c r="F32" s="163"/>
      <c r="G32" s="163"/>
      <c r="H32" s="163"/>
      <c r="I32" s="163"/>
      <c r="J32" s="101"/>
      <c r="K32" s="102"/>
      <c r="L32" s="196"/>
      <c r="M32" s="104"/>
      <c r="N32" s="108"/>
      <c r="O32" s="139"/>
      <c r="P32" s="104"/>
      <c r="Q32" s="108"/>
      <c r="R32" s="139"/>
      <c r="S32" s="104"/>
      <c r="T32" s="108"/>
      <c r="U32" s="139"/>
      <c r="V32" s="113"/>
      <c r="W32" s="112"/>
      <c r="X32" s="163"/>
      <c r="Y32" s="163"/>
      <c r="Z32" s="170"/>
      <c r="AA32" s="171"/>
      <c r="AB32" s="163"/>
    </row>
    <row r="33" spans="1:28" ht="20.100000000000001" customHeight="1" x14ac:dyDescent="0.15">
      <c r="A33" s="163"/>
      <c r="B33" s="163"/>
      <c r="C33" s="163"/>
      <c r="D33" s="163"/>
      <c r="E33" s="163"/>
      <c r="F33" s="163"/>
      <c r="G33" s="163"/>
      <c r="H33" s="163"/>
      <c r="I33" s="163"/>
      <c r="J33" s="101"/>
      <c r="K33" s="102"/>
      <c r="L33" s="103"/>
      <c r="M33" s="104"/>
      <c r="N33" s="108"/>
      <c r="O33" s="109"/>
      <c r="P33" s="105"/>
      <c r="Q33" s="106"/>
      <c r="R33" s="109"/>
      <c r="S33" s="105"/>
      <c r="T33" s="106"/>
      <c r="U33" s="109"/>
      <c r="V33" s="113"/>
      <c r="W33" s="112"/>
      <c r="X33" s="163"/>
      <c r="Y33" s="163"/>
      <c r="Z33" s="170"/>
      <c r="AA33" s="171"/>
      <c r="AB33" s="163"/>
    </row>
    <row r="34" spans="1:28" ht="20.100000000000001" customHeight="1" x14ac:dyDescent="0.15">
      <c r="A34" s="163"/>
      <c r="B34" s="163"/>
      <c r="C34" s="163"/>
      <c r="D34" s="163"/>
      <c r="E34" s="163"/>
      <c r="F34" s="163"/>
      <c r="G34" s="163"/>
      <c r="H34" s="163"/>
      <c r="I34" s="163"/>
      <c r="J34" s="101"/>
      <c r="K34" s="102"/>
      <c r="L34" s="103"/>
      <c r="M34" s="104"/>
      <c r="N34" s="108"/>
      <c r="O34" s="109"/>
      <c r="P34" s="105"/>
      <c r="Q34" s="106"/>
      <c r="R34" s="107"/>
      <c r="S34" s="105"/>
      <c r="T34" s="106"/>
      <c r="U34" s="107"/>
      <c r="V34" s="113"/>
      <c r="W34" s="112"/>
      <c r="X34" s="163"/>
      <c r="Y34" s="163"/>
      <c r="Z34" s="170"/>
      <c r="AA34" s="171"/>
      <c r="AB34" s="163"/>
    </row>
    <row r="35" spans="1:28" ht="20.100000000000001" customHeight="1" x14ac:dyDescent="0.15">
      <c r="A35" s="163"/>
      <c r="B35" s="163"/>
      <c r="C35" s="163"/>
      <c r="D35" s="163"/>
      <c r="E35" s="163"/>
      <c r="F35" s="163"/>
      <c r="G35" s="163"/>
      <c r="H35" s="163"/>
      <c r="I35" s="163"/>
      <c r="J35" s="101"/>
      <c r="K35" s="102"/>
      <c r="L35" s="103"/>
      <c r="M35" s="104"/>
      <c r="N35" s="108"/>
      <c r="O35" s="109"/>
      <c r="P35" s="105"/>
      <c r="Q35" s="106"/>
      <c r="R35" s="107"/>
      <c r="S35" s="105"/>
      <c r="T35" s="106"/>
      <c r="U35" s="107"/>
      <c r="V35" s="113"/>
      <c r="W35" s="112"/>
      <c r="X35" s="163"/>
      <c r="Y35" s="163"/>
      <c r="Z35" s="170"/>
      <c r="AA35" s="171"/>
      <c r="AB35" s="163"/>
    </row>
    <row r="36" spans="1:28" ht="20.100000000000001" customHeight="1" x14ac:dyDescent="0.15">
      <c r="A36" s="163"/>
      <c r="B36" s="163"/>
      <c r="C36" s="163"/>
      <c r="D36" s="163"/>
      <c r="E36" s="163"/>
      <c r="F36" s="163"/>
      <c r="G36" s="163"/>
      <c r="H36" s="163"/>
      <c r="I36" s="163"/>
      <c r="J36" s="101"/>
      <c r="K36" s="102"/>
      <c r="L36" s="196"/>
      <c r="M36" s="181"/>
      <c r="N36" s="138"/>
      <c r="O36" s="139"/>
      <c r="P36" s="181"/>
      <c r="Q36" s="138"/>
      <c r="R36" s="139"/>
      <c r="S36" s="181"/>
      <c r="T36" s="138"/>
      <c r="U36" s="139"/>
      <c r="V36" s="113"/>
      <c r="W36" s="112"/>
      <c r="X36" s="163"/>
      <c r="Y36" s="163"/>
      <c r="Z36" s="170">
        <v>6.4459999999999997</v>
      </c>
      <c r="AA36" s="170">
        <v>0</v>
      </c>
      <c r="AB36" s="163"/>
    </row>
    <row r="37" spans="1:28" ht="20.100000000000001" customHeight="1" x14ac:dyDescent="0.15">
      <c r="A37" s="163"/>
      <c r="B37" s="163"/>
      <c r="C37" s="163"/>
      <c r="D37" s="163"/>
      <c r="E37" s="163"/>
      <c r="F37" s="163"/>
      <c r="G37" s="163"/>
      <c r="H37" s="163"/>
      <c r="I37" s="163"/>
      <c r="J37" s="101"/>
      <c r="K37" s="102"/>
      <c r="L37" s="196"/>
      <c r="M37" s="104"/>
      <c r="N37" s="108"/>
      <c r="O37" s="139"/>
      <c r="P37" s="104"/>
      <c r="Q37" s="108"/>
      <c r="R37" s="139"/>
      <c r="S37" s="104"/>
      <c r="T37" s="108"/>
      <c r="U37" s="139"/>
      <c r="V37" s="113"/>
      <c r="W37" s="112"/>
      <c r="X37" s="163"/>
      <c r="Y37" s="163"/>
      <c r="Z37" s="170"/>
      <c r="AA37" s="171"/>
      <c r="AB37" s="163"/>
    </row>
    <row r="38" spans="1:28" ht="20.100000000000001" customHeight="1" x14ac:dyDescent="0.15">
      <c r="A38" s="163"/>
      <c r="B38" s="163"/>
      <c r="C38" s="163"/>
      <c r="D38" s="163"/>
      <c r="E38" s="163"/>
      <c r="F38" s="163"/>
      <c r="G38" s="163"/>
      <c r="H38" s="163"/>
      <c r="I38" s="163"/>
      <c r="J38" s="101"/>
      <c r="K38" s="102"/>
      <c r="L38" s="196"/>
      <c r="M38" s="104"/>
      <c r="N38" s="108"/>
      <c r="O38" s="139"/>
      <c r="P38" s="104"/>
      <c r="Q38" s="108"/>
      <c r="R38" s="139"/>
      <c r="S38" s="104"/>
      <c r="T38" s="108"/>
      <c r="U38" s="139"/>
      <c r="V38" s="113"/>
      <c r="W38" s="112"/>
      <c r="X38" s="163"/>
      <c r="Y38" s="163"/>
      <c r="Z38" s="170"/>
      <c r="AA38" s="171"/>
      <c r="AB38" s="163"/>
    </row>
    <row r="39" spans="1:28" ht="20.100000000000001" customHeight="1" x14ac:dyDescent="0.15">
      <c r="A39" s="163"/>
      <c r="B39" s="163"/>
      <c r="C39" s="163"/>
      <c r="D39" s="163"/>
      <c r="E39" s="163"/>
      <c r="F39" s="163"/>
      <c r="G39" s="163"/>
      <c r="H39" s="163"/>
      <c r="I39" s="163"/>
      <c r="J39" s="101"/>
      <c r="K39" s="102"/>
      <c r="L39" s="103"/>
      <c r="M39" s="104"/>
      <c r="N39" s="108"/>
      <c r="O39" s="109"/>
      <c r="P39" s="105"/>
      <c r="Q39" s="106"/>
      <c r="R39" s="107"/>
      <c r="S39" s="105"/>
      <c r="T39" s="106"/>
      <c r="U39" s="107"/>
      <c r="V39" s="113"/>
      <c r="W39" s="112"/>
      <c r="X39" s="163"/>
      <c r="Y39" s="163"/>
      <c r="Z39" s="170"/>
      <c r="AA39" s="171"/>
      <c r="AB39" s="163"/>
    </row>
    <row r="40" spans="1:28" ht="20.100000000000001" customHeight="1" x14ac:dyDescent="0.15">
      <c r="A40" s="163"/>
      <c r="B40" s="163"/>
      <c r="C40" s="163"/>
      <c r="D40" s="163"/>
      <c r="E40" s="163"/>
      <c r="F40" s="163"/>
      <c r="G40" s="163"/>
      <c r="H40" s="163"/>
      <c r="I40" s="163"/>
      <c r="J40" s="101"/>
      <c r="K40" s="102"/>
      <c r="L40" s="196"/>
      <c r="M40" s="104"/>
      <c r="N40" s="108"/>
      <c r="O40" s="139"/>
      <c r="P40" s="104"/>
      <c r="Q40" s="108"/>
      <c r="R40" s="139"/>
      <c r="S40" s="104"/>
      <c r="T40" s="108"/>
      <c r="U40" s="139"/>
      <c r="V40" s="113"/>
      <c r="W40" s="112"/>
      <c r="X40" s="163"/>
      <c r="Y40" s="163"/>
      <c r="Z40" s="170"/>
      <c r="AA40" s="171"/>
      <c r="AB40" s="163"/>
    </row>
    <row r="41" spans="1:28" ht="20.100000000000001" customHeight="1" x14ac:dyDescent="0.15">
      <c r="A41" s="163"/>
      <c r="B41" s="163"/>
      <c r="C41" s="163"/>
      <c r="D41" s="163"/>
      <c r="E41" s="163"/>
      <c r="F41" s="163"/>
      <c r="G41" s="163"/>
      <c r="H41" s="163"/>
      <c r="I41" s="163"/>
      <c r="J41" s="101"/>
      <c r="K41" s="102"/>
      <c r="L41" s="103"/>
      <c r="M41" s="104"/>
      <c r="N41" s="108"/>
      <c r="O41" s="109"/>
      <c r="P41" s="105"/>
      <c r="Q41" s="106"/>
      <c r="R41" s="107"/>
      <c r="S41" s="105"/>
      <c r="T41" s="106"/>
      <c r="U41" s="107"/>
      <c r="V41" s="113"/>
      <c r="W41" s="112"/>
      <c r="X41" s="163"/>
      <c r="Y41" s="163"/>
      <c r="Z41" s="170"/>
      <c r="AA41" s="171"/>
      <c r="AB41" s="163"/>
    </row>
    <row r="42" spans="1:28" ht="20.100000000000001" customHeight="1" x14ac:dyDescent="0.15">
      <c r="A42" s="163"/>
      <c r="B42" s="163"/>
      <c r="C42" s="163"/>
      <c r="D42" s="163"/>
      <c r="E42" s="163"/>
      <c r="F42" s="163"/>
      <c r="G42" s="163"/>
      <c r="H42" s="163"/>
      <c r="I42" s="163"/>
      <c r="J42" s="101"/>
      <c r="K42" s="102"/>
      <c r="L42" s="103"/>
      <c r="M42" s="104"/>
      <c r="N42" s="108"/>
      <c r="O42" s="109"/>
      <c r="P42" s="105"/>
      <c r="Q42" s="106"/>
      <c r="R42" s="107"/>
      <c r="S42" s="105"/>
      <c r="T42" s="106"/>
      <c r="U42" s="107"/>
      <c r="V42" s="113"/>
      <c r="W42" s="112"/>
      <c r="X42" s="163"/>
      <c r="Y42" s="163"/>
      <c r="Z42" s="170"/>
      <c r="AA42" s="171"/>
      <c r="AB42" s="163"/>
    </row>
    <row r="43" spans="1:28" ht="20.100000000000001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01"/>
      <c r="K43" s="102"/>
      <c r="L43" s="103"/>
      <c r="M43" s="104"/>
      <c r="N43" s="108"/>
      <c r="O43" s="109"/>
      <c r="P43" s="105"/>
      <c r="Q43" s="106"/>
      <c r="R43" s="107"/>
      <c r="S43" s="105"/>
      <c r="T43" s="106"/>
      <c r="U43" s="107"/>
      <c r="V43" s="113"/>
      <c r="W43" s="112"/>
      <c r="X43" s="163"/>
      <c r="Y43" s="163"/>
      <c r="Z43" s="170"/>
      <c r="AA43" s="171"/>
      <c r="AB43" s="163"/>
    </row>
    <row r="44" spans="1:28" ht="20.100000000000001" customHeight="1" x14ac:dyDescent="0.15">
      <c r="A44" s="163"/>
      <c r="B44" s="163"/>
      <c r="C44" s="163"/>
      <c r="D44" s="163"/>
      <c r="E44" s="163"/>
      <c r="F44" s="163"/>
      <c r="G44" s="163"/>
      <c r="H44" s="163"/>
      <c r="I44" s="163"/>
      <c r="J44" s="101"/>
      <c r="K44" s="102"/>
      <c r="L44" s="103"/>
      <c r="M44" s="104"/>
      <c r="N44" s="108"/>
      <c r="O44" s="109"/>
      <c r="P44" s="105"/>
      <c r="Q44" s="106"/>
      <c r="R44" s="107"/>
      <c r="S44" s="105"/>
      <c r="T44" s="106"/>
      <c r="U44" s="107"/>
      <c r="V44" s="113"/>
      <c r="W44" s="112"/>
      <c r="X44" s="163"/>
      <c r="Y44" s="163"/>
      <c r="Z44" s="227"/>
      <c r="AA44" s="228"/>
      <c r="AB44" s="163"/>
    </row>
    <row r="45" spans="1:28" ht="20.100000000000001" customHeight="1" x14ac:dyDescent="0.15">
      <c r="A45" s="163"/>
      <c r="B45" s="263" t="s">
        <v>32</v>
      </c>
      <c r="C45" s="264"/>
      <c r="D45" s="264"/>
      <c r="E45" s="265"/>
      <c r="F45" s="265"/>
      <c r="G45" s="265"/>
      <c r="H45" s="266"/>
      <c r="I45" s="163"/>
      <c r="J45" s="267" t="s">
        <v>21</v>
      </c>
      <c r="K45" s="268"/>
      <c r="L45" s="273" t="s">
        <v>23</v>
      </c>
      <c r="M45" s="276" t="s">
        <v>39</v>
      </c>
      <c r="N45" s="277"/>
      <c r="O45" s="114" t="s">
        <v>22</v>
      </c>
      <c r="P45" s="276"/>
      <c r="Q45" s="277"/>
      <c r="R45" s="114"/>
      <c r="S45" s="276"/>
      <c r="T45" s="280"/>
      <c r="U45" s="114"/>
      <c r="V45" s="282" t="s">
        <v>27</v>
      </c>
      <c r="W45" s="285" t="s">
        <v>28</v>
      </c>
      <c r="X45" s="163"/>
      <c r="Y45" s="164" t="s">
        <v>0</v>
      </c>
      <c r="Z45" s="168" t="s">
        <v>20</v>
      </c>
      <c r="AA45" s="168" t="s">
        <v>20</v>
      </c>
      <c r="AB45" s="163"/>
    </row>
    <row r="46" spans="1:28" ht="20.100000000000001" customHeight="1" x14ac:dyDescent="0.15">
      <c r="A46" s="163"/>
      <c r="B46" s="175" t="str">
        <f>M45</f>
        <v>側面投影面積</v>
      </c>
      <c r="C46" s="187"/>
      <c r="D46" s="187"/>
      <c r="E46" s="176">
        <f>P45</f>
        <v>0</v>
      </c>
      <c r="F46" s="188"/>
      <c r="G46" s="188"/>
      <c r="H46" s="177">
        <f>S45</f>
        <v>0</v>
      </c>
      <c r="I46" s="163"/>
      <c r="J46" s="269"/>
      <c r="K46" s="270"/>
      <c r="L46" s="274"/>
      <c r="M46" s="110" t="s">
        <v>24</v>
      </c>
      <c r="N46" s="278" t="s">
        <v>25</v>
      </c>
      <c r="O46" s="279"/>
      <c r="P46" s="110"/>
      <c r="Q46" s="278"/>
      <c r="R46" s="279"/>
      <c r="S46" s="110"/>
      <c r="T46" s="278"/>
      <c r="U46" s="279"/>
      <c r="V46" s="283"/>
      <c r="W46" s="286"/>
      <c r="X46" s="163"/>
      <c r="Y46" s="164" t="s">
        <v>29</v>
      </c>
      <c r="Z46" s="166">
        <v>3</v>
      </c>
      <c r="AA46" s="166">
        <v>3</v>
      </c>
      <c r="AB46" s="163"/>
    </row>
    <row r="47" spans="1:28" ht="20.100000000000001" customHeight="1" x14ac:dyDescent="0.15">
      <c r="A47" s="163"/>
      <c r="B47" s="216">
        <v>2</v>
      </c>
      <c r="C47" s="217"/>
      <c r="D47" s="217"/>
      <c r="E47" s="217">
        <v>2</v>
      </c>
      <c r="F47" s="217"/>
      <c r="G47" s="217"/>
      <c r="H47" s="218">
        <v>0</v>
      </c>
      <c r="I47" s="163"/>
      <c r="J47" s="271"/>
      <c r="K47" s="272"/>
      <c r="L47" s="275"/>
      <c r="M47" s="98" t="s">
        <v>14</v>
      </c>
      <c r="N47" s="99" t="s">
        <v>16</v>
      </c>
      <c r="O47" s="100" t="s">
        <v>17</v>
      </c>
      <c r="P47" s="98"/>
      <c r="Q47" s="99"/>
      <c r="R47" s="100"/>
      <c r="S47" s="98"/>
      <c r="T47" s="99"/>
      <c r="U47" s="100"/>
      <c r="V47" s="284"/>
      <c r="W47" s="287"/>
      <c r="X47" s="163"/>
      <c r="Y47" s="164" t="s">
        <v>30</v>
      </c>
      <c r="Z47" s="167" t="s">
        <v>25</v>
      </c>
      <c r="AA47" s="167" t="s">
        <v>47</v>
      </c>
      <c r="AB47" s="163"/>
    </row>
    <row r="48" spans="1:28" ht="0.95" customHeight="1" x14ac:dyDescent="0.15">
      <c r="A48" s="163"/>
      <c r="B48" s="184"/>
      <c r="C48" s="185"/>
      <c r="D48" s="185"/>
      <c r="E48" s="185"/>
      <c r="F48" s="185"/>
      <c r="G48" s="185"/>
      <c r="H48" s="186"/>
      <c r="I48" s="163"/>
      <c r="J48" s="209"/>
      <c r="K48" s="119"/>
      <c r="L48" s="208"/>
      <c r="M48" s="121"/>
      <c r="N48" s="120"/>
      <c r="O48" s="122"/>
      <c r="P48" s="121"/>
      <c r="Q48" s="120"/>
      <c r="R48" s="122"/>
      <c r="S48" s="121"/>
      <c r="T48" s="120"/>
      <c r="U48" s="122"/>
      <c r="V48" s="219"/>
      <c r="W48" s="213"/>
      <c r="X48" s="163"/>
      <c r="Y48" s="163"/>
      <c r="Z48" s="168"/>
      <c r="AA48" s="168"/>
      <c r="AB48" s="163"/>
    </row>
    <row r="49" spans="1:28" ht="20.100000000000001" customHeight="1" x14ac:dyDescent="0.15">
      <c r="A49" s="163"/>
      <c r="B49" s="163"/>
      <c r="C49" s="163"/>
      <c r="D49" s="163"/>
      <c r="E49" s="163"/>
      <c r="F49" s="163"/>
      <c r="G49" s="163"/>
      <c r="H49" s="163"/>
      <c r="I49" s="163"/>
      <c r="J49" s="123">
        <v>22</v>
      </c>
      <c r="K49" s="124">
        <v>14.5</v>
      </c>
      <c r="L49" s="195"/>
      <c r="M49" s="181">
        <f>ROUND(Z49,B$5)</f>
        <v>7</v>
      </c>
      <c r="N49" s="199"/>
      <c r="O49" s="125"/>
      <c r="P49" s="181"/>
      <c r="Q49" s="199"/>
      <c r="R49" s="125"/>
      <c r="S49" s="229"/>
      <c r="T49" s="226"/>
      <c r="U49" s="125"/>
      <c r="V49" s="128" t="str">
        <f>$Z$47&amp;"="&amp;FIXED(Z49,$Z$46)&amp;$Z$45</f>
        <v>H=7.000m</v>
      </c>
      <c r="W49" s="129" t="str">
        <f>$AA$47&amp;"="&amp;FIXED(AA49,$AA$46)&amp;$AA$45</f>
        <v>h=0.000m</v>
      </c>
      <c r="X49" s="163"/>
      <c r="Y49" s="163"/>
      <c r="Z49" s="169">
        <v>7</v>
      </c>
      <c r="AA49" s="169">
        <v>0</v>
      </c>
      <c r="AB49" s="163"/>
    </row>
    <row r="50" spans="1:28" ht="20.100000000000001" customHeight="1" x14ac:dyDescent="0.15">
      <c r="A50" s="163"/>
      <c r="B50" s="163"/>
      <c r="C50" s="163"/>
      <c r="D50" s="163"/>
      <c r="E50" s="163"/>
      <c r="F50" s="163"/>
      <c r="G50" s="163"/>
      <c r="H50" s="163"/>
      <c r="I50" s="163"/>
      <c r="J50" s="101">
        <v>23</v>
      </c>
      <c r="K50" s="102"/>
      <c r="L50" s="196">
        <v>5.5</v>
      </c>
      <c r="M50" s="181">
        <f t="shared" ref="M50:M54" si="8">ROUND(Z50,B$5)</f>
        <v>6.93</v>
      </c>
      <c r="N50" s="138">
        <f t="shared" ref="N50:N54" si="9">ROUND((M49+M50)/2,B$5+1)</f>
        <v>6.9649999999999999</v>
      </c>
      <c r="O50" s="139">
        <f t="shared" ref="O50:O54" si="10">ROUND($L50*N50,B$5)</f>
        <v>38.31</v>
      </c>
      <c r="P50" s="181"/>
      <c r="Q50" s="138"/>
      <c r="R50" s="139"/>
      <c r="S50" s="229"/>
      <c r="T50" s="210"/>
      <c r="U50" s="220"/>
      <c r="V50" s="128" t="str">
        <f t="shared" ref="V50:V54" si="11">$Z$47&amp;"="&amp;FIXED(Z50,$Z$46)&amp;$Z$45</f>
        <v>H=6.931m</v>
      </c>
      <c r="W50" s="129" t="str">
        <f t="shared" ref="W50:W54" si="12">$AA$47&amp;"="&amp;FIXED(AA50,$AA$46)&amp;$AA$45</f>
        <v>h=0.000m</v>
      </c>
      <c r="X50" s="163"/>
      <c r="Y50" s="163"/>
      <c r="Z50" s="170">
        <v>6.931</v>
      </c>
      <c r="AA50" s="170">
        <v>0</v>
      </c>
      <c r="AB50" s="163"/>
    </row>
    <row r="51" spans="1:28" ht="20.100000000000001" customHeight="1" x14ac:dyDescent="0.15">
      <c r="A51" s="163"/>
      <c r="B51" s="163"/>
      <c r="C51" s="163"/>
      <c r="D51" s="163"/>
      <c r="E51" s="163"/>
      <c r="F51" s="163"/>
      <c r="G51" s="163"/>
      <c r="H51" s="163"/>
      <c r="I51" s="163"/>
      <c r="J51" s="101">
        <v>23</v>
      </c>
      <c r="K51" s="102">
        <v>8.8000000000000007</v>
      </c>
      <c r="L51" s="196">
        <v>8.8000000000000007</v>
      </c>
      <c r="M51" s="181">
        <f t="shared" si="8"/>
        <v>6.81</v>
      </c>
      <c r="N51" s="138">
        <f t="shared" si="9"/>
        <v>6.87</v>
      </c>
      <c r="O51" s="139">
        <f t="shared" si="10"/>
        <v>60.46</v>
      </c>
      <c r="P51" s="181"/>
      <c r="Q51" s="138"/>
      <c r="R51" s="139"/>
      <c r="S51" s="229"/>
      <c r="T51" s="210"/>
      <c r="U51" s="220"/>
      <c r="V51" s="128" t="str">
        <f t="shared" si="11"/>
        <v>H=6.814m</v>
      </c>
      <c r="W51" s="129" t="str">
        <f t="shared" si="12"/>
        <v>h=0.000m</v>
      </c>
      <c r="X51" s="163"/>
      <c r="Y51" s="163"/>
      <c r="Z51" s="170">
        <v>6.8140000000000001</v>
      </c>
      <c r="AA51" s="170">
        <v>0</v>
      </c>
      <c r="AB51" s="163"/>
    </row>
    <row r="52" spans="1:28" ht="20.100000000000001" customHeight="1" x14ac:dyDescent="0.15">
      <c r="A52" s="163"/>
      <c r="B52" s="163"/>
      <c r="C52" s="163"/>
      <c r="D52" s="163"/>
      <c r="E52" s="163"/>
      <c r="F52" s="163"/>
      <c r="G52" s="163"/>
      <c r="H52" s="163"/>
      <c r="I52" s="163"/>
      <c r="J52" s="101">
        <v>23</v>
      </c>
      <c r="K52" s="102">
        <v>10</v>
      </c>
      <c r="L52" s="196">
        <v>1.2</v>
      </c>
      <c r="M52" s="181">
        <f t="shared" si="8"/>
        <v>6.8</v>
      </c>
      <c r="N52" s="138">
        <f t="shared" si="9"/>
        <v>6.8049999999999997</v>
      </c>
      <c r="O52" s="139">
        <f t="shared" si="10"/>
        <v>8.17</v>
      </c>
      <c r="P52" s="181"/>
      <c r="Q52" s="138"/>
      <c r="R52" s="139"/>
      <c r="S52" s="229"/>
      <c r="T52" s="210"/>
      <c r="U52" s="220"/>
      <c r="V52" s="128" t="str">
        <f t="shared" si="11"/>
        <v>H=6.798m</v>
      </c>
      <c r="W52" s="129" t="str">
        <f t="shared" si="12"/>
        <v>h=0.444m</v>
      </c>
      <c r="X52" s="163"/>
      <c r="Y52" s="163"/>
      <c r="Z52" s="170">
        <v>6.798</v>
      </c>
      <c r="AA52" s="170">
        <v>0.44400000000000001</v>
      </c>
      <c r="AB52" s="163"/>
    </row>
    <row r="53" spans="1:28" ht="20.100000000000001" customHeight="1" x14ac:dyDescent="0.15">
      <c r="A53" s="163"/>
      <c r="B53" s="163"/>
      <c r="C53" s="163"/>
      <c r="D53" s="163"/>
      <c r="E53" s="163"/>
      <c r="F53" s="163"/>
      <c r="G53" s="163"/>
      <c r="H53" s="163"/>
      <c r="I53" s="163"/>
      <c r="J53" s="101">
        <v>24</v>
      </c>
      <c r="K53" s="102"/>
      <c r="L53" s="196">
        <v>10</v>
      </c>
      <c r="M53" s="181">
        <f t="shared" si="8"/>
        <v>6.66</v>
      </c>
      <c r="N53" s="138">
        <f t="shared" si="9"/>
        <v>6.73</v>
      </c>
      <c r="O53" s="139">
        <f t="shared" si="10"/>
        <v>67.3</v>
      </c>
      <c r="P53" s="181"/>
      <c r="Q53" s="138"/>
      <c r="R53" s="139"/>
      <c r="S53" s="229"/>
      <c r="T53" s="210"/>
      <c r="U53" s="220"/>
      <c r="V53" s="128" t="str">
        <f t="shared" si="11"/>
        <v>H=6.658m</v>
      </c>
      <c r="W53" s="129" t="str">
        <f t="shared" si="12"/>
        <v>h=1.414m</v>
      </c>
      <c r="X53" s="163"/>
      <c r="Y53" s="163"/>
      <c r="Z53" s="170">
        <v>6.6580000000000004</v>
      </c>
      <c r="AA53" s="170">
        <v>1.4139999999999999</v>
      </c>
      <c r="AB53" s="163"/>
    </row>
    <row r="54" spans="1:28" ht="20.100000000000001" customHeight="1" x14ac:dyDescent="0.15">
      <c r="A54" s="163"/>
      <c r="B54" s="163"/>
      <c r="C54" s="163"/>
      <c r="D54" s="163"/>
      <c r="E54" s="163"/>
      <c r="F54" s="163"/>
      <c r="G54" s="163"/>
      <c r="H54" s="163"/>
      <c r="I54" s="163"/>
      <c r="J54" s="101">
        <v>24</v>
      </c>
      <c r="K54" s="102">
        <v>1.5</v>
      </c>
      <c r="L54" s="196">
        <v>1.5</v>
      </c>
      <c r="M54" s="181">
        <f t="shared" si="8"/>
        <v>6.64</v>
      </c>
      <c r="N54" s="138">
        <f t="shared" si="9"/>
        <v>6.65</v>
      </c>
      <c r="O54" s="139">
        <f t="shared" si="10"/>
        <v>9.98</v>
      </c>
      <c r="P54" s="181"/>
      <c r="Q54" s="138"/>
      <c r="R54" s="139"/>
      <c r="S54" s="229"/>
      <c r="T54" s="210"/>
      <c r="U54" s="220"/>
      <c r="V54" s="128" t="str">
        <f t="shared" si="11"/>
        <v>H=6.637m</v>
      </c>
      <c r="W54" s="129" t="str">
        <f t="shared" si="12"/>
        <v>h=1.560m</v>
      </c>
      <c r="X54" s="163"/>
      <c r="Y54" s="163"/>
      <c r="Z54" s="170">
        <v>6.6369999999999996</v>
      </c>
      <c r="AA54" s="170">
        <v>1.56</v>
      </c>
      <c r="AB54" s="163"/>
    </row>
    <row r="55" spans="1:28" ht="20.100000000000001" customHeight="1" x14ac:dyDescent="0.15">
      <c r="A55" s="163"/>
      <c r="B55" s="163"/>
      <c r="C55" s="163"/>
      <c r="D55" s="163"/>
      <c r="E55" s="163"/>
      <c r="F55" s="163"/>
      <c r="G55" s="163"/>
      <c r="H55" s="163"/>
      <c r="I55" s="163"/>
      <c r="J55" s="101" t="s">
        <v>1</v>
      </c>
      <c r="K55" s="102"/>
      <c r="L55" s="196">
        <f>SUM(L49:L54)</f>
        <v>27</v>
      </c>
      <c r="M55" s="104"/>
      <c r="N55" s="108"/>
      <c r="O55" s="139">
        <f>SUM(O49:O54)</f>
        <v>184.22</v>
      </c>
      <c r="P55" s="104"/>
      <c r="Q55" s="108"/>
      <c r="R55" s="139"/>
      <c r="S55" s="104"/>
      <c r="T55" s="108"/>
      <c r="U55" s="139"/>
      <c r="V55" s="113"/>
      <c r="W55" s="112"/>
      <c r="X55" s="163"/>
      <c r="Y55" s="163"/>
      <c r="Z55" s="170"/>
      <c r="AA55" s="170"/>
      <c r="AB55" s="163"/>
    </row>
    <row r="56" spans="1:28" ht="20.100000000000001" customHeight="1" x14ac:dyDescent="0.15">
      <c r="A56" s="163"/>
      <c r="B56" s="163"/>
      <c r="C56" s="163"/>
      <c r="D56" s="163"/>
      <c r="E56" s="163"/>
      <c r="F56" s="163"/>
      <c r="G56" s="163"/>
      <c r="H56" s="163"/>
      <c r="I56" s="163"/>
      <c r="J56" s="101"/>
      <c r="K56" s="102"/>
      <c r="L56" s="196"/>
      <c r="M56" s="230"/>
      <c r="N56" s="108"/>
      <c r="O56" s="109"/>
      <c r="P56" s="221"/>
      <c r="Q56" s="183"/>
      <c r="R56" s="222"/>
      <c r="S56" s="229"/>
      <c r="T56" s="210"/>
      <c r="U56" s="220"/>
      <c r="V56" s="128"/>
      <c r="W56" s="129"/>
      <c r="X56" s="163"/>
      <c r="Y56" s="163"/>
      <c r="Z56" s="170"/>
      <c r="AA56" s="170"/>
      <c r="AB56" s="163"/>
    </row>
    <row r="57" spans="1:28" ht="20.100000000000001" customHeight="1" x14ac:dyDescent="0.15">
      <c r="A57" s="163"/>
      <c r="B57" s="163"/>
      <c r="C57" s="163"/>
      <c r="D57" s="163"/>
      <c r="E57" s="163"/>
      <c r="F57" s="163"/>
      <c r="G57" s="163"/>
      <c r="H57" s="163"/>
      <c r="I57" s="163"/>
      <c r="J57" s="123">
        <v>24</v>
      </c>
      <c r="K57" s="124">
        <v>19.983000000000001</v>
      </c>
      <c r="L57" s="195"/>
      <c r="M57" s="181">
        <f>ROUND(Z57,B$5)</f>
        <v>6.45</v>
      </c>
      <c r="N57" s="199"/>
      <c r="O57" s="125"/>
      <c r="P57" s="181"/>
      <c r="Q57" s="199"/>
      <c r="R57" s="125"/>
      <c r="S57" s="229"/>
      <c r="T57" s="226"/>
      <c r="U57" s="125"/>
      <c r="V57" s="128" t="str">
        <f>$Z$47&amp;"="&amp;FIXED(Z57,$Z$46)&amp;$Z$45</f>
        <v>H=6.454m</v>
      </c>
      <c r="W57" s="129" t="str">
        <f>$AA$47&amp;"="&amp;FIXED(AA57,$AA$46)&amp;$AA$45</f>
        <v>h=1.416m</v>
      </c>
      <c r="X57" s="163"/>
      <c r="Y57" s="163"/>
      <c r="Z57" s="169">
        <v>6.4539999999999997</v>
      </c>
      <c r="AA57" s="169">
        <v>1.4159999999999999</v>
      </c>
      <c r="AB57" s="163"/>
    </row>
    <row r="58" spans="1:28" ht="20.100000000000001" customHeight="1" x14ac:dyDescent="0.15">
      <c r="A58" s="163"/>
      <c r="B58" s="163"/>
      <c r="C58" s="163"/>
      <c r="D58" s="163"/>
      <c r="E58" s="163"/>
      <c r="F58" s="163"/>
      <c r="G58" s="163"/>
      <c r="H58" s="163"/>
      <c r="I58" s="163"/>
      <c r="J58" s="101">
        <v>25</v>
      </c>
      <c r="K58" s="102">
        <v>6</v>
      </c>
      <c r="L58" s="196">
        <v>6.1</v>
      </c>
      <c r="M58" s="181">
        <f>ROUND(Z58,B$5)</f>
        <v>6.45</v>
      </c>
      <c r="N58" s="138">
        <f t="shared" ref="N58" si="13">ROUND((M57+M58)/2,B$5+1)</f>
        <v>6.45</v>
      </c>
      <c r="O58" s="139">
        <f t="shared" ref="O58" si="14">ROUND($L58*N58,B$5)</f>
        <v>39.35</v>
      </c>
      <c r="P58" s="181"/>
      <c r="Q58" s="138"/>
      <c r="R58" s="139"/>
      <c r="S58" s="229"/>
      <c r="T58" s="210"/>
      <c r="U58" s="220"/>
      <c r="V58" s="128" t="str">
        <f t="shared" ref="V58" si="15">$Z$47&amp;"="&amp;FIXED(Z58,$Z$46)&amp;$Z$45</f>
        <v>H=6.446m</v>
      </c>
      <c r="W58" s="129" t="str">
        <f t="shared" ref="W58" si="16">$AA$47&amp;"="&amp;FIXED(AA58,$AA$46)&amp;$AA$45</f>
        <v>h=0.000m</v>
      </c>
      <c r="X58" s="163"/>
      <c r="Y58" s="163"/>
      <c r="Z58" s="170">
        <v>6.4459999999999997</v>
      </c>
      <c r="AA58" s="170">
        <v>0</v>
      </c>
      <c r="AB58" s="163"/>
    </row>
    <row r="59" spans="1:28" ht="20.100000000000001" customHeight="1" x14ac:dyDescent="0.15">
      <c r="A59" s="163"/>
      <c r="B59" s="163"/>
      <c r="C59" s="163"/>
      <c r="D59" s="163"/>
      <c r="E59" s="163"/>
      <c r="F59" s="163"/>
      <c r="G59" s="163"/>
      <c r="H59" s="163"/>
      <c r="I59" s="163"/>
      <c r="J59" s="101" t="s">
        <v>1</v>
      </c>
      <c r="K59" s="102"/>
      <c r="L59" s="196">
        <f>SUM(L57:L58)</f>
        <v>6.1</v>
      </c>
      <c r="M59" s="104"/>
      <c r="N59" s="108"/>
      <c r="O59" s="139">
        <f>SUM(O57:O58)</f>
        <v>39.35</v>
      </c>
      <c r="P59" s="104"/>
      <c r="Q59" s="108"/>
      <c r="R59" s="139"/>
      <c r="S59" s="104"/>
      <c r="T59" s="108"/>
      <c r="U59" s="139"/>
      <c r="V59" s="113"/>
      <c r="W59" s="112"/>
      <c r="X59" s="163"/>
      <c r="Y59" s="163"/>
      <c r="Z59" s="170"/>
      <c r="AA59" s="171"/>
      <c r="AB59" s="163"/>
    </row>
    <row r="60" spans="1:28" ht="20.100000000000001" customHeight="1" x14ac:dyDescent="0.15">
      <c r="A60" s="163"/>
      <c r="B60" s="163"/>
      <c r="C60" s="163"/>
      <c r="D60" s="163"/>
      <c r="E60" s="163"/>
      <c r="F60" s="163"/>
      <c r="G60" s="163"/>
      <c r="H60" s="163"/>
      <c r="I60" s="163"/>
      <c r="J60" s="101"/>
      <c r="K60" s="102"/>
      <c r="L60" s="196"/>
      <c r="M60" s="230"/>
      <c r="N60" s="108"/>
      <c r="O60" s="109"/>
      <c r="P60" s="221"/>
      <c r="Q60" s="183"/>
      <c r="R60" s="222"/>
      <c r="S60" s="229"/>
      <c r="T60" s="210"/>
      <c r="U60" s="220"/>
      <c r="V60" s="128"/>
      <c r="W60" s="129"/>
      <c r="X60" s="163"/>
      <c r="Y60" s="163"/>
      <c r="Z60" s="170"/>
      <c r="AA60" s="170"/>
      <c r="AB60" s="163"/>
    </row>
    <row r="61" spans="1:28" ht="20.100000000000001" customHeight="1" x14ac:dyDescent="0.15">
      <c r="A61" s="163"/>
      <c r="B61" s="163"/>
      <c r="C61" s="163"/>
      <c r="D61" s="163"/>
      <c r="E61" s="163"/>
      <c r="F61" s="163"/>
      <c r="G61" s="163"/>
      <c r="H61" s="163"/>
      <c r="I61" s="163"/>
      <c r="J61" s="101" t="s">
        <v>2</v>
      </c>
      <c r="K61" s="102"/>
      <c r="L61" s="196">
        <f>L59+L55</f>
        <v>33.1</v>
      </c>
      <c r="M61" s="104"/>
      <c r="N61" s="108"/>
      <c r="O61" s="139">
        <f>O59+O55</f>
        <v>223.57</v>
      </c>
      <c r="P61" s="182"/>
      <c r="Q61" s="183"/>
      <c r="R61" s="139"/>
      <c r="S61" s="229"/>
      <c r="T61" s="210"/>
      <c r="U61" s="220"/>
      <c r="V61" s="128"/>
      <c r="W61" s="129"/>
      <c r="X61" s="163"/>
      <c r="Y61" s="163"/>
      <c r="Z61" s="170"/>
      <c r="AA61" s="170"/>
      <c r="AB61" s="163"/>
    </row>
    <row r="62" spans="1:28" ht="20.100000000000001" customHeight="1" x14ac:dyDescent="0.15">
      <c r="A62" s="163"/>
      <c r="B62" s="163"/>
      <c r="C62" s="163"/>
      <c r="D62" s="163"/>
      <c r="E62" s="163"/>
      <c r="F62" s="163"/>
      <c r="G62" s="163"/>
      <c r="H62" s="163"/>
      <c r="I62" s="163"/>
      <c r="J62" s="101"/>
      <c r="K62" s="102"/>
      <c r="L62" s="103"/>
      <c r="M62" s="204" t="s">
        <v>44</v>
      </c>
      <c r="N62" s="108">
        <f>O61</f>
        <v>223.57</v>
      </c>
      <c r="O62" s="203">
        <f>L61</f>
        <v>33.1</v>
      </c>
      <c r="P62" s="204"/>
      <c r="Q62" s="108"/>
      <c r="R62" s="203"/>
      <c r="S62" s="229"/>
      <c r="T62" s="210"/>
      <c r="U62" s="220"/>
      <c r="V62" s="128"/>
      <c r="W62" s="129"/>
      <c r="X62" s="163"/>
      <c r="Y62" s="163"/>
      <c r="Z62" s="170"/>
      <c r="AA62" s="170"/>
      <c r="AB62" s="163"/>
    </row>
    <row r="63" spans="1:28" ht="20.100000000000001" customHeight="1" x14ac:dyDescent="0.15">
      <c r="A63" s="163"/>
      <c r="B63" s="163"/>
      <c r="C63" s="163"/>
      <c r="D63" s="163"/>
      <c r="E63" s="163"/>
      <c r="F63" s="163"/>
      <c r="G63" s="163"/>
      <c r="H63" s="163"/>
      <c r="I63" s="163"/>
      <c r="J63" s="101"/>
      <c r="K63" s="102"/>
      <c r="L63" s="103"/>
      <c r="M63" s="204" t="s">
        <v>40</v>
      </c>
      <c r="N63" s="108">
        <f>N62/O62</f>
        <v>6.7543806646525679</v>
      </c>
      <c r="O63" s="139" t="s">
        <v>20</v>
      </c>
      <c r="P63" s="204"/>
      <c r="Q63" s="108"/>
      <c r="R63" s="139"/>
      <c r="S63" s="229"/>
      <c r="T63" s="210"/>
      <c r="U63" s="220"/>
      <c r="V63" s="128"/>
      <c r="W63" s="129"/>
      <c r="X63" s="163"/>
      <c r="Y63" s="163"/>
      <c r="Z63" s="170"/>
      <c r="AA63" s="170"/>
      <c r="AB63" s="163"/>
    </row>
    <row r="64" spans="1:28" ht="20.100000000000001" customHeight="1" x14ac:dyDescent="0.15">
      <c r="A64" s="163"/>
      <c r="B64" s="163"/>
      <c r="C64" s="163"/>
      <c r="D64" s="163"/>
      <c r="E64" s="163"/>
      <c r="F64" s="163"/>
      <c r="G64" s="163"/>
      <c r="H64" s="163"/>
      <c r="I64" s="163"/>
      <c r="J64" s="101"/>
      <c r="K64" s="102"/>
      <c r="L64" s="103"/>
      <c r="M64" s="104"/>
      <c r="N64" s="108"/>
      <c r="O64" s="109"/>
      <c r="P64" s="105"/>
      <c r="Q64" s="106"/>
      <c r="R64" s="107"/>
      <c r="S64" s="105"/>
      <c r="T64" s="106"/>
      <c r="U64" s="107"/>
      <c r="V64" s="113"/>
      <c r="W64" s="112"/>
      <c r="X64" s="163"/>
      <c r="Y64" s="163"/>
      <c r="Z64" s="171"/>
      <c r="AA64" s="171"/>
      <c r="AB64" s="163"/>
    </row>
    <row r="65" spans="1:28" ht="20.100000000000001" customHeight="1" x14ac:dyDescent="0.15">
      <c r="A65" s="163"/>
      <c r="B65" s="163"/>
      <c r="C65" s="163"/>
      <c r="D65" s="163"/>
      <c r="E65" s="163"/>
      <c r="F65" s="163"/>
      <c r="G65" s="163"/>
      <c r="H65" s="163"/>
      <c r="I65" s="163"/>
      <c r="J65" s="101"/>
      <c r="K65" s="102"/>
      <c r="L65" s="103"/>
      <c r="M65" s="104"/>
      <c r="N65" s="108"/>
      <c r="O65" s="109"/>
      <c r="P65" s="105"/>
      <c r="Q65" s="106"/>
      <c r="R65" s="107"/>
      <c r="S65" s="105"/>
      <c r="T65" s="106"/>
      <c r="U65" s="107"/>
      <c r="V65" s="113"/>
      <c r="W65" s="112"/>
      <c r="X65" s="163"/>
      <c r="Y65" s="163"/>
      <c r="Z65" s="171"/>
      <c r="AA65" s="171"/>
      <c r="AB65" s="163"/>
    </row>
    <row r="66" spans="1:28" ht="20.100000000000001" customHeight="1" x14ac:dyDescent="0.15">
      <c r="A66" s="163"/>
      <c r="B66" s="163"/>
      <c r="C66" s="163"/>
      <c r="D66" s="163"/>
      <c r="E66" s="163"/>
      <c r="F66" s="163"/>
      <c r="G66" s="163"/>
      <c r="H66" s="163"/>
      <c r="I66" s="163"/>
      <c r="J66" s="101"/>
      <c r="K66" s="102"/>
      <c r="L66" s="103"/>
      <c r="M66" s="104"/>
      <c r="N66" s="108"/>
      <c r="O66" s="109"/>
      <c r="P66" s="105"/>
      <c r="Q66" s="106"/>
      <c r="R66" s="107"/>
      <c r="S66" s="105"/>
      <c r="T66" s="106"/>
      <c r="U66" s="107"/>
      <c r="V66" s="113"/>
      <c r="W66" s="112"/>
      <c r="X66" s="163"/>
      <c r="Y66" s="163"/>
      <c r="Z66" s="171"/>
      <c r="AA66" s="171"/>
      <c r="AB66" s="163"/>
    </row>
    <row r="67" spans="1:28" ht="20.100000000000001" customHeight="1" x14ac:dyDescent="0.15">
      <c r="A67" s="163"/>
      <c r="B67" s="163"/>
      <c r="C67" s="163"/>
      <c r="D67" s="163"/>
      <c r="E67" s="163"/>
      <c r="F67" s="163"/>
      <c r="G67" s="163"/>
      <c r="H67" s="163"/>
      <c r="I67" s="163"/>
      <c r="J67" s="101"/>
      <c r="K67" s="102"/>
      <c r="L67" s="103"/>
      <c r="M67" s="104"/>
      <c r="N67" s="108"/>
      <c r="O67" s="109"/>
      <c r="P67" s="105"/>
      <c r="Q67" s="106"/>
      <c r="R67" s="107"/>
      <c r="S67" s="105"/>
      <c r="T67" s="106"/>
      <c r="U67" s="107"/>
      <c r="V67" s="113"/>
      <c r="W67" s="112"/>
      <c r="X67" s="163"/>
      <c r="Y67" s="163"/>
      <c r="Z67" s="171"/>
      <c r="AA67" s="171"/>
      <c r="AB67" s="163"/>
    </row>
    <row r="68" spans="1:28" ht="20.100000000000001" customHeight="1" x14ac:dyDescent="0.15">
      <c r="A68" s="163"/>
      <c r="B68" s="163"/>
      <c r="C68" s="163"/>
      <c r="D68" s="163"/>
      <c r="E68" s="163"/>
      <c r="F68" s="163"/>
      <c r="G68" s="163"/>
      <c r="H68" s="163"/>
      <c r="I68" s="163"/>
      <c r="J68" s="101"/>
      <c r="K68" s="102"/>
      <c r="L68" s="103"/>
      <c r="M68" s="104"/>
      <c r="N68" s="108"/>
      <c r="O68" s="109"/>
      <c r="P68" s="105"/>
      <c r="Q68" s="106"/>
      <c r="R68" s="107"/>
      <c r="S68" s="105"/>
      <c r="T68" s="106"/>
      <c r="U68" s="107"/>
      <c r="V68" s="113"/>
      <c r="W68" s="112"/>
      <c r="X68" s="163"/>
      <c r="Y68" s="163"/>
      <c r="Z68" s="171"/>
      <c r="AA68" s="171"/>
      <c r="AB68" s="163"/>
    </row>
    <row r="69" spans="1:28" ht="20.100000000000001" customHeight="1" x14ac:dyDescent="0.15">
      <c r="A69" s="163"/>
      <c r="B69" s="163"/>
      <c r="C69" s="163"/>
      <c r="D69" s="163"/>
      <c r="E69" s="163"/>
      <c r="F69" s="163"/>
      <c r="G69" s="163"/>
      <c r="H69" s="163"/>
      <c r="I69" s="163"/>
      <c r="J69" s="101"/>
      <c r="K69" s="102"/>
      <c r="L69" s="103"/>
      <c r="M69" s="104"/>
      <c r="N69" s="108"/>
      <c r="O69" s="109"/>
      <c r="P69" s="105"/>
      <c r="Q69" s="106"/>
      <c r="R69" s="107"/>
      <c r="S69" s="105"/>
      <c r="T69" s="106"/>
      <c r="U69" s="107"/>
      <c r="V69" s="113"/>
      <c r="W69" s="112"/>
      <c r="X69" s="163"/>
      <c r="Y69" s="163"/>
      <c r="Z69" s="171"/>
      <c r="AA69" s="171"/>
      <c r="AB69" s="163"/>
    </row>
    <row r="70" spans="1:28" ht="20.100000000000001" customHeight="1" x14ac:dyDescent="0.15">
      <c r="A70" s="163"/>
      <c r="B70" s="163"/>
      <c r="C70" s="163"/>
      <c r="D70" s="163"/>
      <c r="E70" s="163"/>
      <c r="F70" s="163"/>
      <c r="G70" s="163"/>
      <c r="H70" s="163"/>
      <c r="I70" s="163"/>
      <c r="J70" s="101"/>
      <c r="K70" s="102"/>
      <c r="L70" s="103"/>
      <c r="M70" s="104"/>
      <c r="N70" s="108"/>
      <c r="O70" s="109"/>
      <c r="P70" s="105"/>
      <c r="Q70" s="106"/>
      <c r="R70" s="107"/>
      <c r="S70" s="105"/>
      <c r="T70" s="106"/>
      <c r="U70" s="107"/>
      <c r="V70" s="113"/>
      <c r="W70" s="112"/>
      <c r="X70" s="163"/>
      <c r="Y70" s="163"/>
      <c r="Z70" s="171"/>
      <c r="AA70" s="171"/>
      <c r="AB70" s="163"/>
    </row>
    <row r="71" spans="1:28" ht="20.100000000000001" customHeight="1" x14ac:dyDescent="0.15">
      <c r="A71" s="163"/>
      <c r="B71" s="163"/>
      <c r="C71" s="163"/>
      <c r="D71" s="163"/>
      <c r="E71" s="163"/>
      <c r="F71" s="163"/>
      <c r="G71" s="163"/>
      <c r="H71" s="163"/>
      <c r="I71" s="163"/>
      <c r="J71" s="101"/>
      <c r="K71" s="102"/>
      <c r="L71" s="103"/>
      <c r="M71" s="104"/>
      <c r="N71" s="108"/>
      <c r="O71" s="109"/>
      <c r="P71" s="105"/>
      <c r="Q71" s="106"/>
      <c r="R71" s="107"/>
      <c r="S71" s="105"/>
      <c r="T71" s="106"/>
      <c r="U71" s="107"/>
      <c r="V71" s="113"/>
      <c r="W71" s="112"/>
      <c r="X71" s="163"/>
      <c r="Y71" s="163"/>
      <c r="Z71" s="171"/>
      <c r="AA71" s="171"/>
      <c r="AB71" s="163"/>
    </row>
    <row r="72" spans="1:28" ht="20.100000000000001" customHeight="1" x14ac:dyDescent="0.15">
      <c r="A72" s="163"/>
      <c r="B72" s="163"/>
      <c r="C72" s="163"/>
      <c r="D72" s="163"/>
      <c r="E72" s="163"/>
      <c r="F72" s="163"/>
      <c r="G72" s="163"/>
      <c r="H72" s="163"/>
      <c r="I72" s="163"/>
      <c r="J72" s="101"/>
      <c r="K72" s="102"/>
      <c r="L72" s="103"/>
      <c r="M72" s="104"/>
      <c r="N72" s="108"/>
      <c r="O72" s="109"/>
      <c r="P72" s="105"/>
      <c r="Q72" s="106"/>
      <c r="R72" s="107"/>
      <c r="S72" s="105"/>
      <c r="T72" s="106"/>
      <c r="U72" s="107"/>
      <c r="V72" s="113"/>
      <c r="W72" s="112"/>
      <c r="X72" s="163"/>
      <c r="Y72" s="163"/>
      <c r="Z72" s="171"/>
      <c r="AA72" s="171"/>
      <c r="AB72" s="163"/>
    </row>
    <row r="73" spans="1:28" ht="20.100000000000001" customHeight="1" x14ac:dyDescent="0.15">
      <c r="A73" s="163"/>
      <c r="B73" s="163"/>
      <c r="C73" s="163"/>
      <c r="D73" s="163"/>
      <c r="E73" s="163"/>
      <c r="F73" s="163"/>
      <c r="G73" s="163"/>
      <c r="H73" s="163"/>
      <c r="I73" s="163"/>
      <c r="J73" s="101"/>
      <c r="K73" s="102"/>
      <c r="L73" s="103"/>
      <c r="M73" s="104"/>
      <c r="N73" s="108"/>
      <c r="O73" s="109"/>
      <c r="P73" s="105"/>
      <c r="Q73" s="106"/>
      <c r="R73" s="107"/>
      <c r="S73" s="105"/>
      <c r="T73" s="106"/>
      <c r="U73" s="107"/>
      <c r="V73" s="113"/>
      <c r="W73" s="112"/>
      <c r="X73" s="163"/>
      <c r="Y73" s="163"/>
      <c r="Z73" s="171"/>
      <c r="AA73" s="171"/>
      <c r="AB73" s="163"/>
    </row>
    <row r="74" spans="1:28" ht="20.100000000000001" customHeight="1" x14ac:dyDescent="0.15">
      <c r="A74" s="163"/>
      <c r="B74" s="163"/>
      <c r="C74" s="163"/>
      <c r="D74" s="163"/>
      <c r="E74" s="163"/>
      <c r="F74" s="163"/>
      <c r="G74" s="163"/>
      <c r="H74" s="163"/>
      <c r="I74" s="163"/>
      <c r="J74" s="101"/>
      <c r="K74" s="102"/>
      <c r="L74" s="103"/>
      <c r="M74" s="104"/>
      <c r="N74" s="108"/>
      <c r="O74" s="109"/>
      <c r="P74" s="105"/>
      <c r="Q74" s="106"/>
      <c r="R74" s="107"/>
      <c r="S74" s="105"/>
      <c r="T74" s="106"/>
      <c r="U74" s="107"/>
      <c r="V74" s="113"/>
      <c r="W74" s="112"/>
      <c r="X74" s="163"/>
      <c r="Y74" s="163"/>
      <c r="Z74" s="171"/>
      <c r="AA74" s="171"/>
      <c r="AB74" s="163"/>
    </row>
    <row r="75" spans="1:28" ht="20.100000000000001" customHeight="1" x14ac:dyDescent="0.15">
      <c r="A75" s="163"/>
      <c r="B75" s="163"/>
      <c r="C75" s="163"/>
      <c r="D75" s="163"/>
      <c r="E75" s="163"/>
      <c r="F75" s="163"/>
      <c r="G75" s="163"/>
      <c r="H75" s="163"/>
      <c r="I75" s="163"/>
      <c r="J75" s="101"/>
      <c r="K75" s="102"/>
      <c r="L75" s="103"/>
      <c r="M75" s="104"/>
      <c r="N75" s="108"/>
      <c r="O75" s="109"/>
      <c r="P75" s="105"/>
      <c r="Q75" s="106"/>
      <c r="R75" s="107"/>
      <c r="S75" s="105"/>
      <c r="T75" s="106"/>
      <c r="U75" s="107"/>
      <c r="V75" s="113"/>
      <c r="W75" s="112"/>
      <c r="X75" s="163"/>
      <c r="Y75" s="163"/>
      <c r="Z75" s="171"/>
      <c r="AA75" s="171"/>
      <c r="AB75" s="163"/>
    </row>
    <row r="76" spans="1:28" ht="20.100000000000001" customHeight="1" x14ac:dyDescent="0.15">
      <c r="A76" s="163"/>
      <c r="B76" s="163"/>
      <c r="C76" s="163"/>
      <c r="D76" s="163"/>
      <c r="E76" s="163"/>
      <c r="F76" s="163"/>
      <c r="G76" s="163"/>
      <c r="H76" s="163"/>
      <c r="I76" s="163"/>
      <c r="J76" s="101"/>
      <c r="K76" s="102"/>
      <c r="L76" s="103"/>
      <c r="M76" s="104"/>
      <c r="N76" s="108"/>
      <c r="O76" s="109"/>
      <c r="P76" s="105"/>
      <c r="Q76" s="106"/>
      <c r="R76" s="107"/>
      <c r="S76" s="105"/>
      <c r="T76" s="106"/>
      <c r="U76" s="107"/>
      <c r="V76" s="113"/>
      <c r="W76" s="112"/>
      <c r="X76" s="163"/>
      <c r="Y76" s="163"/>
      <c r="Z76" s="171"/>
      <c r="AA76" s="171"/>
      <c r="AB76" s="163"/>
    </row>
    <row r="77" spans="1:28" ht="20.100000000000001" customHeight="1" x14ac:dyDescent="0.15">
      <c r="A77" s="163"/>
      <c r="B77" s="163"/>
      <c r="C77" s="163"/>
      <c r="D77" s="163"/>
      <c r="E77" s="163"/>
      <c r="F77" s="163"/>
      <c r="G77" s="163"/>
      <c r="H77" s="163"/>
      <c r="I77" s="163"/>
      <c r="J77" s="101"/>
      <c r="K77" s="102"/>
      <c r="L77" s="103"/>
      <c r="M77" s="104"/>
      <c r="N77" s="108"/>
      <c r="O77" s="109"/>
      <c r="P77" s="105"/>
      <c r="Q77" s="106"/>
      <c r="R77" s="107"/>
      <c r="S77" s="105"/>
      <c r="T77" s="106"/>
      <c r="U77" s="107"/>
      <c r="V77" s="113"/>
      <c r="W77" s="112"/>
      <c r="X77" s="163"/>
      <c r="Y77" s="163"/>
      <c r="Z77" s="171"/>
      <c r="AA77" s="171"/>
      <c r="AB77" s="163"/>
    </row>
    <row r="78" spans="1:28" ht="20.100000000000001" customHeight="1" x14ac:dyDescent="0.15">
      <c r="A78" s="163"/>
      <c r="B78" s="163"/>
      <c r="C78" s="163"/>
      <c r="D78" s="163"/>
      <c r="E78" s="163"/>
      <c r="F78" s="163"/>
      <c r="G78" s="163"/>
      <c r="H78" s="163"/>
      <c r="I78" s="163"/>
      <c r="J78" s="101"/>
      <c r="K78" s="102"/>
      <c r="L78" s="103"/>
      <c r="M78" s="104"/>
      <c r="N78" s="108"/>
      <c r="O78" s="109"/>
      <c r="P78" s="105"/>
      <c r="Q78" s="106"/>
      <c r="R78" s="107"/>
      <c r="S78" s="105"/>
      <c r="T78" s="106"/>
      <c r="U78" s="107"/>
      <c r="V78" s="113"/>
      <c r="W78" s="112"/>
      <c r="X78" s="163"/>
      <c r="Y78" s="163"/>
      <c r="Z78" s="171"/>
      <c r="AA78" s="171"/>
      <c r="AB78" s="163"/>
    </row>
    <row r="79" spans="1:28" ht="20.100000000000001" customHeight="1" x14ac:dyDescent="0.15">
      <c r="A79" s="163"/>
      <c r="B79" s="163"/>
      <c r="C79" s="163"/>
      <c r="D79" s="163"/>
      <c r="E79" s="163"/>
      <c r="F79" s="163"/>
      <c r="G79" s="163"/>
      <c r="H79" s="163"/>
      <c r="I79" s="163"/>
      <c r="J79" s="101"/>
      <c r="K79" s="102"/>
      <c r="L79" s="103"/>
      <c r="M79" s="104"/>
      <c r="N79" s="108"/>
      <c r="O79" s="109"/>
      <c r="P79" s="105"/>
      <c r="Q79" s="106"/>
      <c r="R79" s="107"/>
      <c r="S79" s="105"/>
      <c r="T79" s="106"/>
      <c r="U79" s="107"/>
      <c r="V79" s="113"/>
      <c r="W79" s="112"/>
      <c r="X79" s="163"/>
      <c r="Y79" s="163"/>
      <c r="Z79" s="171"/>
      <c r="AA79" s="171"/>
      <c r="AB79" s="163"/>
    </row>
    <row r="80" spans="1:28" ht="20.100000000000001" customHeight="1" x14ac:dyDescent="0.15">
      <c r="A80" s="163"/>
      <c r="B80" s="163"/>
      <c r="C80" s="163"/>
      <c r="D80" s="163"/>
      <c r="E80" s="163"/>
      <c r="F80" s="163"/>
      <c r="G80" s="163"/>
      <c r="H80" s="163"/>
      <c r="I80" s="163"/>
      <c r="J80" s="101"/>
      <c r="K80" s="102"/>
      <c r="L80" s="103"/>
      <c r="M80" s="104"/>
      <c r="N80" s="108"/>
      <c r="O80" s="109"/>
      <c r="P80" s="105"/>
      <c r="Q80" s="106"/>
      <c r="R80" s="107"/>
      <c r="S80" s="105"/>
      <c r="T80" s="106"/>
      <c r="U80" s="107"/>
      <c r="V80" s="113"/>
      <c r="W80" s="112"/>
      <c r="X80" s="163"/>
      <c r="Y80" s="163"/>
      <c r="Z80" s="171"/>
      <c r="AA80" s="171"/>
      <c r="AB80" s="163"/>
    </row>
    <row r="81" spans="1:28" ht="20.100000000000001" customHeight="1" x14ac:dyDescent="0.15">
      <c r="A81" s="163"/>
      <c r="B81" s="163"/>
      <c r="C81" s="163"/>
      <c r="D81" s="163"/>
      <c r="E81" s="163"/>
      <c r="F81" s="163"/>
      <c r="G81" s="163"/>
      <c r="H81" s="163"/>
      <c r="I81" s="163"/>
      <c r="J81" s="101"/>
      <c r="K81" s="102"/>
      <c r="L81" s="103"/>
      <c r="M81" s="104"/>
      <c r="N81" s="108"/>
      <c r="O81" s="109"/>
      <c r="P81" s="105"/>
      <c r="Q81" s="106"/>
      <c r="R81" s="107"/>
      <c r="S81" s="105"/>
      <c r="T81" s="106"/>
      <c r="U81" s="107"/>
      <c r="V81" s="113"/>
      <c r="W81" s="112"/>
      <c r="X81" s="163"/>
      <c r="Y81" s="163"/>
      <c r="Z81" s="171"/>
      <c r="AA81" s="171"/>
      <c r="AB81" s="163"/>
    </row>
    <row r="82" spans="1:28" ht="20.100000000000001" customHeight="1" x14ac:dyDescent="0.15">
      <c r="A82" s="163"/>
      <c r="B82" s="163"/>
      <c r="C82" s="163"/>
      <c r="D82" s="163"/>
      <c r="E82" s="163"/>
      <c r="F82" s="163"/>
      <c r="G82" s="163"/>
      <c r="H82" s="163"/>
      <c r="I82" s="163"/>
      <c r="J82" s="101"/>
      <c r="K82" s="102"/>
      <c r="L82" s="103"/>
      <c r="M82" s="104"/>
      <c r="N82" s="108"/>
      <c r="O82" s="109"/>
      <c r="P82" s="105"/>
      <c r="Q82" s="106"/>
      <c r="R82" s="107"/>
      <c r="S82" s="105"/>
      <c r="T82" s="106"/>
      <c r="U82" s="107"/>
      <c r="V82" s="113"/>
      <c r="W82" s="112"/>
      <c r="X82" s="163"/>
      <c r="Y82" s="163"/>
      <c r="Z82" s="171"/>
      <c r="AA82" s="171"/>
      <c r="AB82" s="163"/>
    </row>
    <row r="83" spans="1:28" ht="20.100000000000001" customHeight="1" x14ac:dyDescent="0.15">
      <c r="A83" s="163"/>
      <c r="B83" s="163"/>
      <c r="C83" s="163"/>
      <c r="D83" s="163"/>
      <c r="E83" s="163"/>
      <c r="F83" s="163"/>
      <c r="G83" s="163"/>
      <c r="H83" s="163"/>
      <c r="I83" s="163"/>
      <c r="J83" s="101"/>
      <c r="K83" s="102"/>
      <c r="L83" s="103"/>
      <c r="M83" s="104"/>
      <c r="N83" s="108"/>
      <c r="O83" s="109"/>
      <c r="P83" s="105"/>
      <c r="Q83" s="106"/>
      <c r="R83" s="107"/>
      <c r="S83" s="105"/>
      <c r="T83" s="106"/>
      <c r="U83" s="107"/>
      <c r="V83" s="113"/>
      <c r="W83" s="112"/>
      <c r="X83" s="163"/>
      <c r="Y83" s="163"/>
      <c r="Z83" s="171"/>
      <c r="AA83" s="171"/>
      <c r="AB83" s="163"/>
    </row>
    <row r="84" spans="1:28" ht="20.100000000000001" customHeight="1" x14ac:dyDescent="0.15">
      <c r="A84" s="163"/>
      <c r="B84" s="163"/>
      <c r="C84" s="163"/>
      <c r="D84" s="163"/>
      <c r="E84" s="163"/>
      <c r="F84" s="163"/>
      <c r="G84" s="163"/>
      <c r="H84" s="163"/>
      <c r="I84" s="163"/>
      <c r="J84" s="101"/>
      <c r="K84" s="102"/>
      <c r="L84" s="103"/>
      <c r="M84" s="104"/>
      <c r="N84" s="108"/>
      <c r="O84" s="109"/>
      <c r="P84" s="105"/>
      <c r="Q84" s="106"/>
      <c r="R84" s="107"/>
      <c r="S84" s="105"/>
      <c r="T84" s="106"/>
      <c r="U84" s="107"/>
      <c r="V84" s="113"/>
      <c r="W84" s="112"/>
      <c r="X84" s="163"/>
      <c r="Y84" s="163"/>
      <c r="Z84" s="171"/>
      <c r="AA84" s="171"/>
      <c r="AB84" s="163"/>
    </row>
    <row r="85" spans="1:28" ht="20.100000000000001" customHeight="1" x14ac:dyDescent="0.15">
      <c r="A85" s="163"/>
      <c r="B85" s="163"/>
      <c r="C85" s="163"/>
      <c r="D85" s="163"/>
      <c r="E85" s="163"/>
      <c r="F85" s="163"/>
      <c r="G85" s="163"/>
      <c r="H85" s="163"/>
      <c r="I85" s="163"/>
      <c r="J85" s="101"/>
      <c r="K85" s="102"/>
      <c r="L85" s="103"/>
      <c r="M85" s="104"/>
      <c r="N85" s="108"/>
      <c r="O85" s="109"/>
      <c r="P85" s="105"/>
      <c r="Q85" s="106"/>
      <c r="R85" s="107"/>
      <c r="S85" s="105"/>
      <c r="T85" s="106"/>
      <c r="U85" s="107"/>
      <c r="V85" s="113"/>
      <c r="W85" s="112"/>
      <c r="X85" s="163"/>
      <c r="Y85" s="163"/>
      <c r="Z85" s="171"/>
      <c r="AA85" s="171"/>
      <c r="AB85" s="163"/>
    </row>
    <row r="86" spans="1:28" ht="20.100000000000001" customHeight="1" x14ac:dyDescent="0.15">
      <c r="A86" s="163"/>
      <c r="B86" s="163"/>
      <c r="C86" s="163"/>
      <c r="D86" s="163"/>
      <c r="E86" s="163"/>
      <c r="F86" s="163"/>
      <c r="G86" s="163"/>
      <c r="H86" s="163"/>
      <c r="I86" s="163"/>
      <c r="J86" s="101"/>
      <c r="K86" s="102"/>
      <c r="L86" s="103"/>
      <c r="M86" s="104"/>
      <c r="N86" s="108"/>
      <c r="O86" s="109"/>
      <c r="P86" s="105"/>
      <c r="Q86" s="106"/>
      <c r="R86" s="107"/>
      <c r="S86" s="105"/>
      <c r="T86" s="106"/>
      <c r="U86" s="107"/>
      <c r="V86" s="113"/>
      <c r="W86" s="112"/>
      <c r="X86" s="163"/>
      <c r="Y86" s="163"/>
      <c r="Z86" s="171"/>
      <c r="AA86" s="171"/>
      <c r="AB86" s="163"/>
    </row>
    <row r="87" spans="1:28" ht="20.100000000000001" customHeight="1" x14ac:dyDescent="0.15">
      <c r="A87" s="163"/>
      <c r="B87" s="163"/>
      <c r="C87" s="163"/>
      <c r="D87" s="163"/>
      <c r="E87" s="163"/>
      <c r="F87" s="163"/>
      <c r="G87" s="163"/>
      <c r="H87" s="163"/>
      <c r="I87" s="163"/>
      <c r="J87" s="130"/>
      <c r="K87" s="131"/>
      <c r="L87" s="126"/>
      <c r="M87" s="133"/>
      <c r="N87" s="134"/>
      <c r="O87" s="135"/>
      <c r="P87" s="116"/>
      <c r="Q87" s="117"/>
      <c r="R87" s="118"/>
      <c r="S87" s="116"/>
      <c r="T87" s="117"/>
      <c r="U87" s="118"/>
      <c r="V87" s="136"/>
      <c r="W87" s="137"/>
      <c r="X87" s="163"/>
      <c r="Y87" s="163"/>
      <c r="Z87" s="172"/>
      <c r="AA87" s="172"/>
      <c r="AB87" s="163"/>
    </row>
    <row r="88" spans="1:28" ht="20.100000000000001" customHeight="1" x14ac:dyDescent="0.1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</sheetData>
  <mergeCells count="23">
    <mergeCell ref="S45:T45"/>
    <mergeCell ref="V45:V47"/>
    <mergeCell ref="W45:W47"/>
    <mergeCell ref="N46:O46"/>
    <mergeCell ref="Q46:R46"/>
    <mergeCell ref="T46:U46"/>
    <mergeCell ref="V3:V5"/>
    <mergeCell ref="W3:W5"/>
    <mergeCell ref="N4:O4"/>
    <mergeCell ref="Q4:R4"/>
    <mergeCell ref="T4:U4"/>
    <mergeCell ref="B45:H45"/>
    <mergeCell ref="J45:K47"/>
    <mergeCell ref="L45:L47"/>
    <mergeCell ref="M45:N45"/>
    <mergeCell ref="P45:Q45"/>
    <mergeCell ref="N2:T2"/>
    <mergeCell ref="B3:H3"/>
    <mergeCell ref="J3:K5"/>
    <mergeCell ref="L3:L5"/>
    <mergeCell ref="M3:N3"/>
    <mergeCell ref="P3:Q3"/>
    <mergeCell ref="S3:T3"/>
  </mergeCells>
  <phoneticPr fontId="2"/>
  <dataValidations count="2">
    <dataValidation type="list" allowBlank="1" showInputMessage="1" showErrorMessage="1" sqref="B5:H5 B47:H47" xr:uid="{1F4E41E2-C455-4FDD-A826-FAAA82698F05}">
      <formula1>"0,1,2,3,"</formula1>
    </dataValidation>
    <dataValidation type="list" allowBlank="1" sqref="Z4:AA4 Z46:AA46" xr:uid="{9D0131C9-2F6D-4671-9569-8C2448703A7C}">
      <formula1>"0,1,2,3,4"</formula1>
    </dataValidation>
  </dataValidations>
  <pageMargins left="0.78740157480314965" right="0.59055118110236227" top="0.59055118110236227" bottom="0.4724409448818898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ガッター</vt:lpstr>
      <vt:lpstr>ガッター 断1</vt:lpstr>
      <vt:lpstr>ガッター 断2</vt:lpstr>
      <vt:lpstr>ガッター断3</vt:lpstr>
      <vt:lpstr>ガッター断4</vt:lpstr>
      <vt:lpstr>ガッター!Print_Area</vt:lpstr>
      <vt:lpstr>'ガッター 断1'!Print_Area</vt:lpstr>
      <vt:lpstr>'ガッター 断2'!Print_Area</vt:lpstr>
      <vt:lpstr>ガッター断3!Print_Area</vt:lpstr>
      <vt:lpstr>ガッター断4!Print_Area</vt:lpstr>
    </vt:vector>
  </TitlesOfParts>
  <Company>技術1部設計2課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yamaguchi</dc:creator>
  <cp:lastModifiedBy>大地 登尾</cp:lastModifiedBy>
  <cp:lastPrinted>2023-12-06T10:33:47Z</cp:lastPrinted>
  <dcterms:created xsi:type="dcterms:W3CDTF">2009-12-07T00:11:29Z</dcterms:created>
  <dcterms:modified xsi:type="dcterms:W3CDTF">2023-12-06T10:34:05Z</dcterms:modified>
</cp:coreProperties>
</file>